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4355" windowHeight="11070" activeTab="1"/>
  </bookViews>
  <sheets>
    <sheet name="2018-2019" sheetId="1" r:id="rId1"/>
    <sheet name="Long-Range Planning" sheetId="2" r:id="rId2"/>
  </sheets>
  <externalReferences>
    <externalReference r:id="rId3"/>
  </externalReferences>
  <definedNames>
    <definedName name="_xlnm.Print_Area" localSheetId="1">'Long-Range Planning'!$A$1:$H$50</definedName>
  </definedNames>
  <calcPr calcId="145621"/>
</workbook>
</file>

<file path=xl/calcChain.xml><?xml version="1.0" encoding="utf-8"?>
<calcChain xmlns="http://schemas.openxmlformats.org/spreadsheetml/2006/main">
  <c r="K48" i="2" l="1"/>
  <c r="J48" i="2"/>
  <c r="I48" i="2"/>
  <c r="H48" i="2"/>
  <c r="G48" i="2"/>
  <c r="F48" i="2"/>
  <c r="E48" i="2"/>
  <c r="D48" i="2"/>
  <c r="C48" i="2"/>
  <c r="B48" i="2"/>
  <c r="C37" i="2"/>
  <c r="G26" i="2"/>
  <c r="E26" i="2"/>
  <c r="C26" i="2"/>
  <c r="G13" i="2"/>
  <c r="G17" i="2" s="1"/>
  <c r="E13" i="2"/>
  <c r="E17" i="2" s="1"/>
  <c r="E28" i="2" s="1"/>
  <c r="C13" i="2"/>
  <c r="C12" i="2"/>
  <c r="N51" i="1"/>
  <c r="I51" i="1"/>
  <c r="H51" i="1"/>
  <c r="G51" i="1"/>
  <c r="G52" i="1" s="1"/>
  <c r="E51" i="1"/>
  <c r="D51" i="1"/>
  <c r="L50" i="1"/>
  <c r="M50" i="1" s="1"/>
  <c r="F50" i="1"/>
  <c r="J49" i="1"/>
  <c r="J47" i="1"/>
  <c r="L46" i="1"/>
  <c r="M46" i="1" s="1"/>
  <c r="L45" i="1"/>
  <c r="M45" i="1" s="1"/>
  <c r="F45" i="1"/>
  <c r="L44" i="1"/>
  <c r="M44" i="1" s="1"/>
  <c r="F44" i="1"/>
  <c r="L43" i="1"/>
  <c r="M43" i="1" s="1"/>
  <c r="F43" i="1"/>
  <c r="L42" i="1"/>
  <c r="M42" i="1" s="1"/>
  <c r="L41" i="1"/>
  <c r="M41" i="1" s="1"/>
  <c r="F41" i="1"/>
  <c r="L38" i="1"/>
  <c r="M38" i="1" s="1"/>
  <c r="N36" i="1"/>
  <c r="J36" i="1"/>
  <c r="I36" i="1"/>
  <c r="H36" i="1"/>
  <c r="G36" i="1"/>
  <c r="E36" i="1"/>
  <c r="D36" i="1"/>
  <c r="L33" i="1"/>
  <c r="M33" i="1" s="1"/>
  <c r="F33" i="1"/>
  <c r="M32" i="1"/>
  <c r="L32" i="1"/>
  <c r="L31" i="1"/>
  <c r="M31" i="1" s="1"/>
  <c r="F31" i="1"/>
  <c r="L30" i="1"/>
  <c r="M30" i="1" s="1"/>
  <c r="F30" i="1"/>
  <c r="L29" i="1"/>
  <c r="L28" i="1"/>
  <c r="M28" i="1" s="1"/>
  <c r="F28" i="1"/>
  <c r="M27" i="1"/>
  <c r="L27" i="1"/>
  <c r="F27" i="1"/>
  <c r="N25" i="1"/>
  <c r="J25" i="1"/>
  <c r="I25" i="1"/>
  <c r="H25" i="1"/>
  <c r="G25" i="1"/>
  <c r="E25" i="1"/>
  <c r="D25" i="1"/>
  <c r="L24" i="1"/>
  <c r="M24" i="1" s="1"/>
  <c r="F24" i="1"/>
  <c r="M23" i="1"/>
  <c r="L23" i="1"/>
  <c r="F23" i="1"/>
  <c r="L22" i="1"/>
  <c r="M22" i="1" s="1"/>
  <c r="F22" i="1"/>
  <c r="L21" i="1"/>
  <c r="M21" i="1" s="1"/>
  <c r="F21" i="1"/>
  <c r="N19" i="1"/>
  <c r="J19" i="1"/>
  <c r="I19" i="1"/>
  <c r="G19" i="1"/>
  <c r="E19" i="1"/>
  <c r="E52" i="1" s="1"/>
  <c r="D19" i="1"/>
  <c r="L18" i="1"/>
  <c r="M18" i="1" s="1"/>
  <c r="L17" i="1"/>
  <c r="M17" i="1" s="1"/>
  <c r="H17" i="1"/>
  <c r="H19" i="1" s="1"/>
  <c r="M16" i="1"/>
  <c r="L16" i="1"/>
  <c r="L15" i="1"/>
  <c r="M15" i="1" s="1"/>
  <c r="F15" i="1"/>
  <c r="L14" i="1"/>
  <c r="M14" i="1" s="1"/>
  <c r="F14" i="1"/>
  <c r="M13" i="1"/>
  <c r="F13" i="1"/>
  <c r="L12" i="1"/>
  <c r="M12" i="1" s="1"/>
  <c r="L11" i="1"/>
  <c r="M11" i="1" s="1"/>
  <c r="F11" i="1"/>
  <c r="M10" i="1"/>
  <c r="F10" i="1"/>
  <c r="M9" i="1"/>
  <c r="F9" i="1"/>
  <c r="L8" i="1"/>
  <c r="M8" i="1" s="1"/>
  <c r="F8" i="1"/>
  <c r="L7" i="1"/>
  <c r="M7" i="1" s="1"/>
  <c r="F7" i="1"/>
  <c r="F19" i="1" s="1"/>
  <c r="M19" i="1" l="1"/>
  <c r="F25" i="1"/>
  <c r="F36" i="1"/>
  <c r="G28" i="2"/>
  <c r="J52" i="1"/>
  <c r="L36" i="1"/>
  <c r="C17" i="2"/>
  <c r="F51" i="1"/>
  <c r="D52" i="1"/>
  <c r="I52" i="1"/>
  <c r="C28" i="2"/>
  <c r="N52" i="1"/>
  <c r="M25" i="1"/>
  <c r="M52" i="1" s="1"/>
  <c r="M51" i="1"/>
  <c r="H52" i="1"/>
  <c r="M36" i="1"/>
  <c r="F52" i="1"/>
  <c r="L25" i="1"/>
  <c r="L19" i="1"/>
  <c r="L52" i="1" l="1"/>
</calcChain>
</file>

<file path=xl/comments1.xml><?xml version="1.0" encoding="utf-8"?>
<comments xmlns="http://schemas.openxmlformats.org/spreadsheetml/2006/main">
  <authors>
    <author>Personal</author>
  </authors>
  <commentList>
    <comment ref="C32" authorId="0">
      <text>
        <r>
          <rPr>
            <b/>
            <sz val="9"/>
            <color indexed="81"/>
            <rFont val="Tahoma"/>
            <family val="2"/>
          </rPr>
          <t>Personal:</t>
        </r>
        <r>
          <rPr>
            <sz val="9"/>
            <color indexed="81"/>
            <rFont val="Tahoma"/>
            <family val="2"/>
          </rPr>
          <t xml:space="preserve">
8% of salary for Rick and Mario
</t>
        </r>
      </text>
    </comment>
    <comment ref="F32" authorId="0">
      <text>
        <r>
          <rPr>
            <b/>
            <sz val="9"/>
            <color indexed="81"/>
            <rFont val="Tahoma"/>
            <family val="2"/>
          </rPr>
          <t>Personal:</t>
        </r>
        <r>
          <rPr>
            <sz val="9"/>
            <color indexed="81"/>
            <rFont val="Tahoma"/>
            <family val="2"/>
          </rPr>
          <t xml:space="preserve">
8% of salary for Rick and Mario
</t>
        </r>
      </text>
    </comment>
  </commentList>
</comments>
</file>

<file path=xl/comments2.xml><?xml version="1.0" encoding="utf-8"?>
<comments xmlns="http://schemas.openxmlformats.org/spreadsheetml/2006/main">
  <authors>
    <author>Lentz Upshaw</author>
    <author>Personal</author>
  </authors>
  <commentList>
    <comment ref="D43" authorId="0">
      <text>
        <r>
          <rPr>
            <b/>
            <sz val="9"/>
            <color indexed="81"/>
            <rFont val="Tahoma"/>
            <family val="2"/>
          </rPr>
          <t>Lentz Upshaw:</t>
        </r>
        <r>
          <rPr>
            <sz val="9"/>
            <color indexed="81"/>
            <rFont val="Tahoma"/>
            <family val="2"/>
          </rPr>
          <t xml:space="preserve">
Tractor </t>
        </r>
      </text>
    </comment>
    <comment ref="E43" authorId="1">
      <text>
        <r>
          <rPr>
            <b/>
            <sz val="9"/>
            <color indexed="81"/>
            <rFont val="Tahoma"/>
            <family val="2"/>
          </rPr>
          <t>Personal:</t>
        </r>
        <r>
          <rPr>
            <sz val="9"/>
            <color indexed="81"/>
            <rFont val="Tahoma"/>
            <family val="2"/>
          </rPr>
          <t xml:space="preserve">
Bobcat</t>
        </r>
      </text>
    </comment>
  </commentList>
</comments>
</file>

<file path=xl/sharedStrings.xml><?xml version="1.0" encoding="utf-8"?>
<sst xmlns="http://schemas.openxmlformats.org/spreadsheetml/2006/main" count="161" uniqueCount="122">
  <si>
    <t xml:space="preserve"> </t>
  </si>
  <si>
    <t>ACTUAL</t>
  </si>
  <si>
    <t>BUDGET</t>
  </si>
  <si>
    <t>PROJ</t>
  </si>
  <si>
    <t>Budget</t>
  </si>
  <si>
    <t>Actual</t>
  </si>
  <si>
    <t>Projected</t>
  </si>
  <si>
    <t>2014-15</t>
  </si>
  <si>
    <t>2015-16</t>
  </si>
  <si>
    <t>2014-15 to 1/14/15</t>
  </si>
  <si>
    <t>2016-2017</t>
  </si>
  <si>
    <t>2017-2018</t>
  </si>
  <si>
    <t>EOY</t>
  </si>
  <si>
    <t>+/-</t>
  </si>
  <si>
    <t>2018-2019</t>
  </si>
  <si>
    <t>ADMINISTRATIVE</t>
  </si>
  <si>
    <t>Telephone</t>
  </si>
  <si>
    <t>Internet Access</t>
  </si>
  <si>
    <t>Legal &amp; Professional</t>
  </si>
  <si>
    <t>Court Fees</t>
  </si>
  <si>
    <t>Postage</t>
  </si>
  <si>
    <t>Office Equip. &amp; Staff Supplies</t>
  </si>
  <si>
    <t>Printing Cost</t>
  </si>
  <si>
    <t>Bank &amp; Deposit Fees</t>
  </si>
  <si>
    <t>Community Development</t>
  </si>
  <si>
    <t>Accounting &amp; Audit</t>
  </si>
  <si>
    <t>Homeowner Reimbursements</t>
  </si>
  <si>
    <t>Employee Job Related</t>
  </si>
  <si>
    <t xml:space="preserve">  TOTAL ADMINISTRATIVE</t>
  </si>
  <si>
    <t>UTILITIES</t>
  </si>
  <si>
    <t>Natural Gas</t>
  </si>
  <si>
    <t>Electricity</t>
  </si>
  <si>
    <t>Water &amp; Sewer</t>
  </si>
  <si>
    <t>C</t>
  </si>
  <si>
    <t>Refuse Collection</t>
  </si>
  <si>
    <t xml:space="preserve">  TOTAL UTILITIES</t>
  </si>
  <si>
    <t>PAYROLL</t>
  </si>
  <si>
    <t>Maintenance Supervisor</t>
  </si>
  <si>
    <t>Grounds Keeper (FT Perm)</t>
  </si>
  <si>
    <t>Grounds Keeper (?)</t>
  </si>
  <si>
    <t>Grounds Keeper (MARC)</t>
  </si>
  <si>
    <t>Bookkeeper</t>
  </si>
  <si>
    <t>Pension Contribution</t>
  </si>
  <si>
    <t>Payroll Taxes</t>
  </si>
  <si>
    <t>Medical</t>
  </si>
  <si>
    <t>Parking Coordinator</t>
  </si>
  <si>
    <t xml:space="preserve">  TOTAL PAYROLL</t>
  </si>
  <si>
    <t>REPAIRS &amp; MAINTENANCE</t>
  </si>
  <si>
    <t>Landscaping</t>
  </si>
  <si>
    <t xml:space="preserve">     Tru-Green</t>
  </si>
  <si>
    <t xml:space="preserve">     Tree Removal</t>
  </si>
  <si>
    <t>Grounds Supplies</t>
  </si>
  <si>
    <t>Grounds Repair</t>
  </si>
  <si>
    <t>Gasoline &amp; Oil</t>
  </si>
  <si>
    <t>Hardware Supplies</t>
  </si>
  <si>
    <t>Equipment Purchase &amp; Repair</t>
  </si>
  <si>
    <t>B</t>
  </si>
  <si>
    <t>General Building Repair</t>
  </si>
  <si>
    <t>A</t>
  </si>
  <si>
    <t xml:space="preserve">     Siding</t>
  </si>
  <si>
    <t xml:space="preserve">     Fencing</t>
  </si>
  <si>
    <t xml:space="preserve">     Painting</t>
  </si>
  <si>
    <t>Pest Control</t>
  </si>
  <si>
    <t xml:space="preserve">  TOTAL REPAIRS &amp; MAINT</t>
  </si>
  <si>
    <t>TOTAL OPERATING EXPENSES</t>
  </si>
  <si>
    <t>Due to Completed Building Project</t>
  </si>
  <si>
    <t>Purchasing Leaf Picker-Upper &amp; Salt Spreader</t>
  </si>
  <si>
    <t>Possible Water Rate Increase</t>
  </si>
  <si>
    <t xml:space="preserve">
2018 East Bluff Annual Report
East Bluff Homeowners' Association, Inc.
 Budget for Fiscal Year April 1, 2018 to March 31, 2019
</t>
  </si>
  <si>
    <t>Proposed Changes to Fees</t>
  </si>
  <si>
    <t>2 BR / 3BR</t>
  </si>
  <si>
    <t>145 / 162</t>
  </si>
  <si>
    <t>147 / 164</t>
  </si>
  <si>
    <t>149 / 167</t>
  </si>
  <si>
    <t>REVENUES:</t>
  </si>
  <si>
    <t>No Increase</t>
  </si>
  <si>
    <t>$2 / $2</t>
  </si>
  <si>
    <t>$4 / $5</t>
  </si>
  <si>
    <t>Homeowners' Fees</t>
  </si>
  <si>
    <t>Less:  Fees Waived</t>
  </si>
  <si>
    <t>Special Assessments</t>
  </si>
  <si>
    <t>Miscellaneous</t>
  </si>
  <si>
    <t>------</t>
  </si>
  <si>
    <t>TOTAL REVENUES</t>
  </si>
  <si>
    <t>OPERATING EXPENSES:</t>
  </si>
  <si>
    <t>Administrative</t>
  </si>
  <si>
    <t>Utilities</t>
  </si>
  <si>
    <t>Payroll</t>
  </si>
  <si>
    <t>Repairs &amp; Maintenance</t>
  </si>
  <si>
    <t>----------------</t>
  </si>
  <si>
    <t>TOTAL EXPENSES</t>
  </si>
  <si>
    <t>APPROXIMATE RESERVE AND CASH FUNDS, MARCH 1, 2018</t>
  </si>
  <si>
    <t>Checking Account</t>
  </si>
  <si>
    <t>Operating Expenses (Homeowners Fees)</t>
  </si>
  <si>
    <r>
      <rPr>
        <u/>
        <sz val="10"/>
        <rFont val="Arial"/>
        <family val="2"/>
      </rPr>
      <t>Reserve Accounts</t>
    </r>
    <r>
      <rPr>
        <sz val="11"/>
        <color theme="1"/>
        <rFont val="Calibri"/>
        <family val="2"/>
        <scheme val="minor"/>
      </rPr>
      <t>:</t>
    </r>
  </si>
  <si>
    <t xml:space="preserve">     Emergency Operating Expenses</t>
  </si>
  <si>
    <t>Money Market</t>
  </si>
  <si>
    <t xml:space="preserve">     Parking Lots</t>
  </si>
  <si>
    <t>Savings Account</t>
  </si>
  <si>
    <t>TOTAL RESERVE AND CASH FUNDS</t>
  </si>
  <si>
    <t>EAST BLUFF LONG RANGE MAINTENANCE PLAN</t>
  </si>
  <si>
    <t>2010-11</t>
  </si>
  <si>
    <t>2011-12</t>
  </si>
  <si>
    <t>2012-13</t>
  </si>
  <si>
    <t>2013-14</t>
  </si>
  <si>
    <t>2014-2015</t>
  </si>
  <si>
    <t>2015-2016</t>
  </si>
  <si>
    <t>2019-2020</t>
  </si>
  <si>
    <t>Asphalt</t>
  </si>
  <si>
    <t>Equipment</t>
  </si>
  <si>
    <t xml:space="preserve">Vehicle </t>
  </si>
  <si>
    <t>Painting</t>
  </si>
  <si>
    <t>Signage</t>
  </si>
  <si>
    <t>Roofs  (2010-2015)</t>
  </si>
  <si>
    <t>Total Expenses</t>
  </si>
  <si>
    <t>Not</t>
  </si>
  <si>
    <t>Approved</t>
  </si>
  <si>
    <t>at Annual</t>
  </si>
  <si>
    <t>Meeting</t>
  </si>
  <si>
    <t>**SURPLUS</t>
  </si>
  <si>
    <t>**Surplus goes into the Reserves at the end of each year</t>
  </si>
  <si>
    <t xml:space="preserve">2018-2019 East Bluff Annual Report
Approved Budget for Fiscal Year April 1, 2018 to March 31, 2019                                                                                    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</si>
</sst>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5" formatCode="&quot;$&quot;#,##0_);\(&quot;$&quot;#,##0\)"/>
    <numFmt numFmtId="6" formatCode="&quot;$&quot;#,##0_);[Red]\(&quot;$&quot;#,##0\)"/>
    <numFmt numFmtId="43" formatCode="_(* #,##0.00_);_(* \(#,##0.00\);_(* &quot;-&quot;??_);_(@_)"/>
    <numFmt numFmtId="164" formatCode="\$#,##0\ ;&quot;($&quot;#,##0\)"/>
    <numFmt numFmtId="165" formatCode="_(* #,##0_);_(* \(#,##0\);_(* &quot;-&quot;??_);_(@_)"/>
    <numFmt numFmtId="166" formatCode="&quot;$&quot;#,##0"/>
    <numFmt numFmtId="167" formatCode="\$#,##0_);[Red]&quot;($&quot;#,##0\)"/>
    <numFmt numFmtId="168" formatCode="[$$-409]#,##0;[Red]\-[$$-409]#,##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10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/>
      <top style="dashed">
        <color auto="1"/>
      </top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hair">
        <color indexed="8"/>
      </bottom>
      <diagonal/>
    </border>
    <border>
      <left/>
      <right/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/>
      <top style="medium">
        <color indexed="8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7">
    <xf numFmtId="0" fontId="0" fillId="0" borderId="0" xfId="0"/>
    <xf numFmtId="0" fontId="0" fillId="0" borderId="0" xfId="0" applyFont="1"/>
    <xf numFmtId="164" fontId="2" fillId="0" borderId="1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65" fontId="2" fillId="2" borderId="5" xfId="1" applyNumberFormat="1" applyFont="1" applyFill="1" applyBorder="1" applyAlignment="1">
      <alignment horizontal="center"/>
    </xf>
    <xf numFmtId="165" fontId="2" fillId="2" borderId="6" xfId="1" applyNumberFormat="1" applyFont="1" applyFill="1" applyBorder="1" applyAlignment="1">
      <alignment horizontal="center"/>
    </xf>
    <xf numFmtId="164" fontId="0" fillId="0" borderId="1" xfId="0" applyNumberFormat="1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/>
    <xf numFmtId="0" fontId="0" fillId="0" borderId="10" xfId="0" applyFont="1" applyBorder="1"/>
    <xf numFmtId="0" fontId="2" fillId="0" borderId="8" xfId="0" applyFont="1" applyFill="1" applyBorder="1" applyAlignment="1">
      <alignment horizontal="center"/>
    </xf>
    <xf numFmtId="14" fontId="0" fillId="2" borderId="5" xfId="0" applyNumberFormat="1" applyFont="1" applyFill="1" applyBorder="1" applyAlignment="1">
      <alignment horizontal="center"/>
    </xf>
    <xf numFmtId="165" fontId="2" fillId="2" borderId="6" xfId="1" quotePrefix="1" applyNumberFormat="1" applyFont="1" applyFill="1" applyBorder="1" applyAlignment="1">
      <alignment horizontal="center"/>
    </xf>
    <xf numFmtId="164" fontId="2" fillId="0" borderId="5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5" xfId="0" applyFont="1" applyBorder="1"/>
    <xf numFmtId="0" fontId="0" fillId="3" borderId="5" xfId="0" applyFont="1" applyFill="1" applyBorder="1"/>
    <xf numFmtId="0" fontId="0" fillId="0" borderId="6" xfId="0" applyFont="1" applyBorder="1"/>
    <xf numFmtId="0" fontId="0" fillId="0" borderId="7" xfId="0" applyFont="1" applyBorder="1" applyAlignment="1">
      <alignment horizontal="center"/>
    </xf>
    <xf numFmtId="165" fontId="0" fillId="0" borderId="5" xfId="1" applyNumberFormat="1" applyFont="1" applyBorder="1" applyAlignment="1">
      <alignment horizontal="right" indent="1"/>
    </xf>
    <xf numFmtId="165" fontId="0" fillId="0" borderId="6" xfId="1" applyNumberFormat="1" applyFont="1" applyBorder="1" applyAlignment="1">
      <alignment horizontal="right" indent="1"/>
    </xf>
    <xf numFmtId="0" fontId="0" fillId="0" borderId="7" xfId="0" applyFont="1" applyBorder="1"/>
    <xf numFmtId="164" fontId="0" fillId="0" borderId="5" xfId="0" applyNumberFormat="1" applyFont="1" applyBorder="1"/>
    <xf numFmtId="166" fontId="0" fillId="4" borderId="5" xfId="0" applyNumberFormat="1" applyFont="1" applyFill="1" applyBorder="1"/>
    <xf numFmtId="166" fontId="0" fillId="0" borderId="5" xfId="0" applyNumberFormat="1" applyFont="1" applyBorder="1"/>
    <xf numFmtId="166" fontId="0" fillId="0" borderId="5" xfId="0" applyNumberFormat="1" applyFont="1" applyFill="1" applyBorder="1"/>
    <xf numFmtId="165" fontId="0" fillId="3" borderId="5" xfId="1" applyNumberFormat="1" applyFont="1" applyFill="1" applyBorder="1"/>
    <xf numFmtId="165" fontId="0" fillId="0" borderId="6" xfId="1" applyNumberFormat="1" applyFont="1" applyFill="1" applyBorder="1"/>
    <xf numFmtId="165" fontId="0" fillId="0" borderId="7" xfId="1" applyNumberFormat="1" applyFont="1" applyBorder="1"/>
    <xf numFmtId="165" fontId="3" fillId="0" borderId="5" xfId="1" applyNumberFormat="1" applyFont="1" applyFill="1" applyBorder="1"/>
    <xf numFmtId="165" fontId="0" fillId="0" borderId="5" xfId="1" applyNumberFormat="1" applyFont="1" applyFill="1" applyBorder="1" applyAlignment="1">
      <alignment horizontal="center"/>
    </xf>
    <xf numFmtId="165" fontId="0" fillId="0" borderId="7" xfId="1" applyNumberFormat="1" applyFont="1" applyFill="1" applyBorder="1"/>
    <xf numFmtId="164" fontId="4" fillId="0" borderId="5" xfId="0" applyNumberFormat="1" applyFont="1" applyBorder="1"/>
    <xf numFmtId="166" fontId="0" fillId="3" borderId="5" xfId="0" applyNumberFormat="1" applyFont="1" applyFill="1" applyBorder="1"/>
    <xf numFmtId="165" fontId="0" fillId="0" borderId="6" xfId="1" applyNumberFormat="1" applyFont="1" applyBorder="1"/>
    <xf numFmtId="164" fontId="4" fillId="0" borderId="5" xfId="0" applyNumberFormat="1" applyFont="1" applyFill="1" applyBorder="1"/>
    <xf numFmtId="164" fontId="0" fillId="0" borderId="5" xfId="0" applyNumberFormat="1" applyFont="1" applyFill="1" applyBorder="1"/>
    <xf numFmtId="164" fontId="0" fillId="0" borderId="5" xfId="0" applyNumberFormat="1" applyFont="1" applyBorder="1" applyProtection="1">
      <protection locked="0"/>
    </xf>
    <xf numFmtId="165" fontId="0" fillId="3" borderId="6" xfId="1" applyNumberFormat="1" applyFont="1" applyFill="1" applyBorder="1"/>
    <xf numFmtId="164" fontId="2" fillId="5" borderId="5" xfId="0" applyNumberFormat="1" applyFont="1" applyFill="1" applyBorder="1"/>
    <xf numFmtId="166" fontId="0" fillId="5" borderId="5" xfId="0" applyNumberFormat="1" applyFont="1" applyFill="1" applyBorder="1"/>
    <xf numFmtId="166" fontId="2" fillId="5" borderId="5" xfId="0" applyNumberFormat="1" applyFont="1" applyFill="1" applyBorder="1"/>
    <xf numFmtId="165" fontId="2" fillId="5" borderId="5" xfId="1" applyNumberFormat="1" applyFont="1" applyFill="1" applyBorder="1"/>
    <xf numFmtId="165" fontId="2" fillId="5" borderId="6" xfId="1" applyNumberFormat="1" applyFont="1" applyFill="1" applyBorder="1"/>
    <xf numFmtId="165" fontId="2" fillId="5" borderId="7" xfId="1" applyNumberFormat="1" applyFont="1" applyFill="1" applyBorder="1"/>
    <xf numFmtId="165" fontId="2" fillId="5" borderId="5" xfId="1" applyNumberFormat="1" applyFont="1" applyFill="1" applyBorder="1" applyAlignment="1">
      <alignment horizontal="center"/>
    </xf>
    <xf numFmtId="165" fontId="2" fillId="5" borderId="5" xfId="1" applyNumberFormat="1" applyFont="1" applyFill="1" applyBorder="1" applyAlignment="1">
      <alignment horizontal="right" indent="1"/>
    </xf>
    <xf numFmtId="165" fontId="2" fillId="5" borderId="6" xfId="1" applyNumberFormat="1" applyFont="1" applyFill="1" applyBorder="1" applyAlignment="1">
      <alignment horizontal="right" indent="1"/>
    </xf>
    <xf numFmtId="164" fontId="2" fillId="0" borderId="5" xfId="0" applyNumberFormat="1" applyFont="1" applyBorder="1"/>
    <xf numFmtId="165" fontId="0" fillId="0" borderId="5" xfId="1" applyNumberFormat="1" applyFont="1" applyBorder="1"/>
    <xf numFmtId="165" fontId="0" fillId="0" borderId="5" xfId="1" applyNumberFormat="1" applyFont="1" applyBorder="1" applyAlignment="1">
      <alignment horizontal="center"/>
    </xf>
    <xf numFmtId="165" fontId="3" fillId="0" borderId="5" xfId="1" applyNumberFormat="1" applyFont="1" applyBorder="1"/>
    <xf numFmtId="165" fontId="0" fillId="0" borderId="0" xfId="0" applyNumberFormat="1" applyFont="1"/>
    <xf numFmtId="5" fontId="2" fillId="5" borderId="5" xfId="0" applyNumberFormat="1" applyFont="1" applyFill="1" applyBorder="1"/>
    <xf numFmtId="165" fontId="0" fillId="0" borderId="5" xfId="1" applyNumberFormat="1" applyFont="1" applyFill="1" applyBorder="1"/>
    <xf numFmtId="164" fontId="5" fillId="5" borderId="5" xfId="0" applyNumberFormat="1" applyFont="1" applyFill="1" applyBorder="1"/>
    <xf numFmtId="164" fontId="2" fillId="0" borderId="5" xfId="0" applyNumberFormat="1" applyFont="1" applyBorder="1" applyProtection="1">
      <protection locked="0"/>
    </xf>
    <xf numFmtId="164" fontId="6" fillId="0" borderId="5" xfId="0" applyNumberFormat="1" applyFont="1" applyBorder="1" applyProtection="1">
      <protection locked="0"/>
    </xf>
    <xf numFmtId="165" fontId="0" fillId="6" borderId="8" xfId="1" applyNumberFormat="1" applyFont="1" applyFill="1" applyBorder="1"/>
    <xf numFmtId="165" fontId="0" fillId="6" borderId="11" xfId="1" applyNumberFormat="1" applyFont="1" applyFill="1" applyBorder="1"/>
    <xf numFmtId="165" fontId="0" fillId="6" borderId="12" xfId="1" applyNumberFormat="1" applyFont="1" applyFill="1" applyBorder="1"/>
    <xf numFmtId="165" fontId="7" fillId="6" borderId="5" xfId="1" applyNumberFormat="1" applyFont="1" applyFill="1" applyBorder="1"/>
    <xf numFmtId="165" fontId="0" fillId="6" borderId="2" xfId="1" applyNumberFormat="1" applyFont="1" applyFill="1" applyBorder="1"/>
    <xf numFmtId="165" fontId="0" fillId="6" borderId="13" xfId="1" applyNumberFormat="1" applyFont="1" applyFill="1" applyBorder="1"/>
    <xf numFmtId="165" fontId="0" fillId="6" borderId="14" xfId="1" applyNumberFormat="1" applyFont="1" applyFill="1" applyBorder="1"/>
    <xf numFmtId="164" fontId="6" fillId="0" borderId="5" xfId="0" applyNumberFormat="1" applyFont="1" applyBorder="1"/>
    <xf numFmtId="165" fontId="7" fillId="0" borderId="5" xfId="1" applyNumberFormat="1" applyFont="1" applyBorder="1" applyAlignment="1">
      <alignment horizontal="right" indent="1"/>
    </xf>
    <xf numFmtId="165" fontId="0" fillId="6" borderId="15" xfId="1" applyNumberFormat="1" applyFont="1" applyFill="1" applyBorder="1"/>
    <xf numFmtId="165" fontId="0" fillId="6" borderId="0" xfId="1" applyNumberFormat="1" applyFont="1" applyFill="1" applyBorder="1"/>
    <xf numFmtId="165" fontId="0" fillId="6" borderId="16" xfId="1" applyNumberFormat="1" applyFont="1" applyFill="1" applyBorder="1"/>
    <xf numFmtId="166" fontId="2" fillId="5" borderId="5" xfId="1" applyNumberFormat="1" applyFont="1" applyFill="1" applyBorder="1" applyAlignment="1"/>
    <xf numFmtId="166" fontId="2" fillId="5" borderId="6" xfId="1" applyNumberFormat="1" applyFont="1" applyFill="1" applyBorder="1" applyAlignment="1"/>
    <xf numFmtId="0" fontId="0" fillId="0" borderId="0" xfId="0" applyFont="1" applyAlignment="1">
      <alignment horizontal="center"/>
    </xf>
    <xf numFmtId="165" fontId="0" fillId="0" borderId="0" xfId="1" applyNumberFormat="1" applyFont="1" applyAlignment="1">
      <alignment horizontal="right" indent="1"/>
    </xf>
    <xf numFmtId="0" fontId="0" fillId="0" borderId="0" xfId="0" applyFont="1" applyFill="1" applyBorder="1"/>
    <xf numFmtId="49" fontId="2" fillId="0" borderId="0" xfId="0" applyNumberFormat="1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/>
    </xf>
    <xf numFmtId="164" fontId="0" fillId="0" borderId="0" xfId="0" applyNumberFormat="1" applyFont="1" applyProtection="1">
      <protection locked="0"/>
    </xf>
    <xf numFmtId="164" fontId="10" fillId="0" borderId="0" xfId="0" applyNumberFormat="1" applyFont="1" applyProtection="1">
      <protection locked="0"/>
    </xf>
    <xf numFmtId="164" fontId="2" fillId="0" borderId="0" xfId="0" applyNumberFormat="1" applyFont="1" applyAlignment="1" applyProtection="1">
      <alignment horizontal="center"/>
      <protection locked="0"/>
    </xf>
    <xf numFmtId="164" fontId="11" fillId="0" borderId="0" xfId="0" applyNumberFormat="1" applyFont="1" applyProtection="1">
      <protection locked="0"/>
    </xf>
    <xf numFmtId="164" fontId="2" fillId="0" borderId="0" xfId="0" applyNumberFormat="1" applyFont="1" applyProtection="1">
      <protection locked="0"/>
    </xf>
    <xf numFmtId="164" fontId="2" fillId="0" borderId="0" xfId="0" applyNumberFormat="1" applyFont="1"/>
    <xf numFmtId="164" fontId="0" fillId="0" borderId="0" xfId="0" applyNumberFormat="1" applyFont="1"/>
    <xf numFmtId="164" fontId="0" fillId="0" borderId="0" xfId="0" applyNumberFormat="1" applyFont="1" applyAlignment="1">
      <alignment horizontal="center"/>
    </xf>
    <xf numFmtId="164" fontId="0" fillId="0" borderId="0" xfId="0" applyNumberFormat="1" applyFont="1" applyAlignment="1" applyProtection="1">
      <alignment horizontal="center"/>
      <protection locked="0"/>
    </xf>
    <xf numFmtId="0" fontId="0" fillId="0" borderId="0" xfId="0" applyAlignment="1">
      <alignment horizontal="center"/>
    </xf>
    <xf numFmtId="164" fontId="0" fillId="0" borderId="0" xfId="0" applyNumberFormat="1" applyFont="1" applyBorder="1" applyAlignment="1">
      <alignment horizontal="center" wrapText="1"/>
    </xf>
    <xf numFmtId="164" fontId="2" fillId="0" borderId="0" xfId="0" applyNumberFormat="1" applyFont="1" applyAlignment="1" applyProtection="1">
      <alignment horizontal="right"/>
      <protection locked="0"/>
    </xf>
    <xf numFmtId="164" fontId="0" fillId="0" borderId="0" xfId="0" quotePrefix="1" applyNumberFormat="1" applyFont="1" applyAlignment="1">
      <alignment horizontal="right"/>
    </xf>
    <xf numFmtId="164" fontId="0" fillId="0" borderId="0" xfId="0" applyNumberFormat="1" applyFont="1" applyAlignment="1" applyProtection="1">
      <alignment horizontal="right"/>
      <protection locked="0"/>
    </xf>
    <xf numFmtId="164" fontId="0" fillId="0" borderId="0" xfId="0" quotePrefix="1" applyNumberFormat="1" applyFont="1" applyAlignment="1" applyProtection="1">
      <alignment horizontal="right"/>
      <protection locked="0"/>
    </xf>
    <xf numFmtId="164" fontId="2" fillId="0" borderId="0" xfId="0" applyNumberFormat="1" applyFont="1" applyAlignment="1">
      <alignment horizontal="right"/>
    </xf>
    <xf numFmtId="164" fontId="3" fillId="0" borderId="0" xfId="0" applyNumberFormat="1" applyFont="1" applyProtection="1">
      <protection locked="0"/>
    </xf>
    <xf numFmtId="167" fontId="0" fillId="0" borderId="0" xfId="0" applyNumberFormat="1" applyFont="1" applyFill="1"/>
    <xf numFmtId="164" fontId="0" fillId="0" borderId="0" xfId="0" applyNumberFormat="1" applyFont="1" applyAlignment="1" applyProtection="1">
      <alignment horizontal="left"/>
      <protection locked="0"/>
    </xf>
    <xf numFmtId="164" fontId="0" fillId="0" borderId="17" xfId="0" applyNumberFormat="1" applyFont="1" applyFill="1" applyBorder="1"/>
    <xf numFmtId="17" fontId="0" fillId="0" borderId="0" xfId="0" applyNumberFormat="1"/>
    <xf numFmtId="164" fontId="0" fillId="0" borderId="0" xfId="0" applyNumberFormat="1" applyFont="1" applyFill="1"/>
    <xf numFmtId="164" fontId="2" fillId="0" borderId="18" xfId="0" applyNumberFormat="1" applyFont="1" applyBorder="1"/>
    <xf numFmtId="164" fontId="0" fillId="0" borderId="18" xfId="0" applyNumberFormat="1" applyFont="1" applyBorder="1"/>
    <xf numFmtId="0" fontId="0" fillId="0" borderId="0" xfId="0" applyBorder="1"/>
    <xf numFmtId="164" fontId="0" fillId="0" borderId="19" xfId="0" applyNumberFormat="1" applyFont="1" applyBorder="1" applyProtection="1">
      <protection locked="0"/>
    </xf>
    <xf numFmtId="164" fontId="0" fillId="0" borderId="19" xfId="0" applyNumberFormat="1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164" fontId="4" fillId="0" borderId="0" xfId="0" applyNumberFormat="1" applyFont="1"/>
    <xf numFmtId="168" fontId="4" fillId="0" borderId="0" xfId="0" applyNumberFormat="1" applyFont="1"/>
    <xf numFmtId="168" fontId="0" fillId="0" borderId="0" xfId="0" applyNumberFormat="1" applyFont="1"/>
    <xf numFmtId="166" fontId="0" fillId="0" borderId="0" xfId="0" applyNumberFormat="1"/>
    <xf numFmtId="166" fontId="4" fillId="0" borderId="0" xfId="0" applyNumberFormat="1" applyFont="1"/>
    <xf numFmtId="6" fontId="0" fillId="0" borderId="0" xfId="0" applyNumberFormat="1"/>
    <xf numFmtId="168" fontId="3" fillId="0" borderId="0" xfId="0" applyNumberFormat="1" applyFont="1"/>
    <xf numFmtId="166" fontId="0" fillId="0" borderId="0" xfId="0" applyNumberFormat="1" applyFont="1"/>
    <xf numFmtId="168" fontId="4" fillId="0" borderId="0" xfId="0" applyNumberFormat="1" applyFont="1" applyProtection="1">
      <protection locked="0"/>
    </xf>
    <xf numFmtId="164" fontId="4" fillId="0" borderId="18" xfId="0" applyNumberFormat="1" applyFont="1" applyBorder="1"/>
    <xf numFmtId="168" fontId="4" fillId="0" borderId="18" xfId="0" applyNumberFormat="1" applyFont="1" applyBorder="1" applyProtection="1">
      <protection locked="0"/>
    </xf>
    <xf numFmtId="168" fontId="4" fillId="0" borderId="18" xfId="0" applyNumberFormat="1" applyFont="1" applyBorder="1"/>
    <xf numFmtId="168" fontId="4" fillId="0" borderId="21" xfId="0" applyNumberFormat="1" applyFont="1" applyBorder="1"/>
    <xf numFmtId="166" fontId="0" fillId="0" borderId="22" xfId="0" applyNumberFormat="1" applyBorder="1"/>
    <xf numFmtId="166" fontId="0" fillId="0" borderId="22" xfId="0" applyNumberFormat="1" applyFont="1" applyBorder="1"/>
    <xf numFmtId="0" fontId="0" fillId="0" borderId="22" xfId="0" applyBorder="1"/>
    <xf numFmtId="164" fontId="0" fillId="0" borderId="23" xfId="0" applyNumberFormat="1" applyFont="1" applyBorder="1" applyProtection="1">
      <protection locked="0"/>
    </xf>
    <xf numFmtId="168" fontId="0" fillId="0" borderId="23" xfId="0" applyNumberFormat="1" applyFont="1" applyBorder="1"/>
    <xf numFmtId="168" fontId="0" fillId="0" borderId="23" xfId="0" applyNumberFormat="1" applyBorder="1"/>
    <xf numFmtId="168" fontId="3" fillId="0" borderId="23" xfId="0" applyNumberFormat="1" applyFont="1" applyBorder="1"/>
    <xf numFmtId="168" fontId="0" fillId="0" borderId="24" xfId="0" applyNumberFormat="1" applyFont="1" applyBorder="1"/>
    <xf numFmtId="168" fontId="0" fillId="0" borderId="24" xfId="0" applyNumberFormat="1" applyBorder="1"/>
    <xf numFmtId="49" fontId="2" fillId="0" borderId="0" xfId="0" applyNumberFormat="1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Downloads/2018-2019%20Budget%20-%20for%20Annual%20Meet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-2019"/>
      <sheetName val="Fee Calculations"/>
      <sheetName val="Long Range Planning"/>
      <sheetName val="Total Annual Financial Impact"/>
      <sheetName val="Budget with Expanded Categories"/>
      <sheetName val="Sheet1"/>
    </sheetNames>
    <sheetDataSet>
      <sheetData sheetId="0"/>
      <sheetData sheetId="1">
        <row r="8">
          <cell r="B8">
            <v>9864</v>
          </cell>
        </row>
        <row r="11">
          <cell r="B11">
            <v>308516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56"/>
  <sheetViews>
    <sheetView workbookViewId="0">
      <selection activeCell="Q10" sqref="Q10"/>
    </sheetView>
  </sheetViews>
  <sheetFormatPr defaultColWidth="9.140625" defaultRowHeight="15" x14ac:dyDescent="0.25"/>
  <cols>
    <col min="1" max="1" width="3" style="1" customWidth="1"/>
    <col min="2" max="2" width="23.28515625" style="1" customWidth="1"/>
    <col min="3" max="6" width="0" style="1" hidden="1" customWidth="1"/>
    <col min="7" max="9" width="10.5703125" style="1" customWidth="1"/>
    <col min="10" max="10" width="9.85546875" style="1" customWidth="1"/>
    <col min="11" max="11" width="2" style="77" customWidth="1"/>
    <col min="12" max="13" width="9.85546875" style="78" customWidth="1"/>
    <col min="14" max="14" width="10.5703125" style="1" customWidth="1"/>
    <col min="15" max="15" width="2.42578125" style="1" customWidth="1"/>
    <col min="16" max="16384" width="9.140625" style="1"/>
  </cols>
  <sheetData>
    <row r="1" spans="2:15" ht="12.75" customHeight="1" x14ac:dyDescent="0.25">
      <c r="B1" s="135" t="s">
        <v>121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</row>
    <row r="2" spans="2:15" x14ac:dyDescent="0.25"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</row>
    <row r="3" spans="2:15" ht="12" customHeight="1" x14ac:dyDescent="0.25"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</row>
    <row r="4" spans="2:15" x14ac:dyDescent="0.25">
      <c r="B4" s="2" t="s">
        <v>0</v>
      </c>
      <c r="C4" s="3" t="s">
        <v>1</v>
      </c>
      <c r="D4" s="4" t="s">
        <v>2</v>
      </c>
      <c r="E4" s="5" t="s">
        <v>1</v>
      </c>
      <c r="F4" s="3" t="s">
        <v>3</v>
      </c>
      <c r="G4" s="6" t="s">
        <v>4</v>
      </c>
      <c r="H4" s="7" t="s">
        <v>5</v>
      </c>
      <c r="I4" s="8" t="s">
        <v>4</v>
      </c>
      <c r="J4" s="6" t="s">
        <v>5</v>
      </c>
      <c r="K4" s="6"/>
      <c r="L4" s="9" t="s">
        <v>6</v>
      </c>
      <c r="M4" s="10"/>
      <c r="N4" s="8" t="s">
        <v>4</v>
      </c>
    </row>
    <row r="5" spans="2:15" x14ac:dyDescent="0.25">
      <c r="B5" s="11"/>
      <c r="C5" s="12" t="s">
        <v>7</v>
      </c>
      <c r="D5" s="13" t="s">
        <v>8</v>
      </c>
      <c r="E5" s="14" t="s">
        <v>9</v>
      </c>
      <c r="F5" s="15" t="s">
        <v>7</v>
      </c>
      <c r="G5" s="6" t="s">
        <v>10</v>
      </c>
      <c r="H5" s="7" t="s">
        <v>10</v>
      </c>
      <c r="I5" s="8" t="s">
        <v>11</v>
      </c>
      <c r="J5" s="16">
        <v>43190</v>
      </c>
      <c r="K5" s="16"/>
      <c r="L5" s="9" t="s">
        <v>12</v>
      </c>
      <c r="M5" s="17" t="s">
        <v>13</v>
      </c>
      <c r="N5" s="8" t="s">
        <v>14</v>
      </c>
    </row>
    <row r="6" spans="2:15" x14ac:dyDescent="0.25">
      <c r="B6" s="18" t="s">
        <v>15</v>
      </c>
      <c r="C6" s="19"/>
      <c r="D6" s="20"/>
      <c r="E6" s="20"/>
      <c r="F6" s="20"/>
      <c r="G6" s="21"/>
      <c r="H6" s="22"/>
      <c r="I6" s="23"/>
      <c r="J6" s="20"/>
      <c r="K6" s="19"/>
      <c r="L6" s="24"/>
      <c r="M6" s="25"/>
      <c r="N6" s="26"/>
    </row>
    <row r="7" spans="2:15" x14ac:dyDescent="0.25">
      <c r="B7" s="27" t="s">
        <v>16</v>
      </c>
      <c r="C7" s="28">
        <v>680.4</v>
      </c>
      <c r="D7" s="29">
        <v>700</v>
      </c>
      <c r="E7" s="29">
        <v>537.78</v>
      </c>
      <c r="F7" s="30">
        <f t="shared" ref="F7:F15" si="0">E7*12/10</f>
        <v>645.33600000000001</v>
      </c>
      <c r="G7" s="31">
        <v>700</v>
      </c>
      <c r="H7" s="32">
        <v>1077</v>
      </c>
      <c r="I7" s="33">
        <v>1300</v>
      </c>
      <c r="J7" s="34">
        <v>1048</v>
      </c>
      <c r="K7" s="35"/>
      <c r="L7" s="24">
        <f>+J7/11*12</f>
        <v>1143.2727272727273</v>
      </c>
      <c r="M7" s="25">
        <f>+L7-I7</f>
        <v>-156.72727272727275</v>
      </c>
      <c r="N7" s="36">
        <v>1200</v>
      </c>
    </row>
    <row r="8" spans="2:15" x14ac:dyDescent="0.25">
      <c r="B8" s="37" t="s">
        <v>17</v>
      </c>
      <c r="C8" s="28">
        <v>1038</v>
      </c>
      <c r="D8" s="38">
        <v>1100</v>
      </c>
      <c r="E8" s="29">
        <v>782.81</v>
      </c>
      <c r="F8" s="30">
        <f t="shared" si="0"/>
        <v>939.37199999999996</v>
      </c>
      <c r="G8" s="31">
        <v>1100</v>
      </c>
      <c r="H8" s="39">
        <v>1057</v>
      </c>
      <c r="I8" s="33">
        <v>1200</v>
      </c>
      <c r="J8" s="34">
        <v>1092</v>
      </c>
      <c r="K8" s="35"/>
      <c r="L8" s="24">
        <f>+J8/11*12</f>
        <v>1191.2727272727273</v>
      </c>
      <c r="M8" s="25">
        <f t="shared" ref="M8:M18" si="1">+L8-I8</f>
        <v>-8.7272727272727479</v>
      </c>
      <c r="N8" s="36">
        <v>1200</v>
      </c>
    </row>
    <row r="9" spans="2:15" x14ac:dyDescent="0.25">
      <c r="B9" s="40" t="s">
        <v>18</v>
      </c>
      <c r="C9" s="28">
        <v>0</v>
      </c>
      <c r="D9" s="38">
        <v>700</v>
      </c>
      <c r="E9" s="29">
        <v>167</v>
      </c>
      <c r="F9" s="30">
        <f t="shared" si="0"/>
        <v>200.4</v>
      </c>
      <c r="G9" s="31">
        <v>700</v>
      </c>
      <c r="H9" s="32">
        <v>178</v>
      </c>
      <c r="I9" s="36">
        <v>500</v>
      </c>
      <c r="J9" s="34">
        <v>943</v>
      </c>
      <c r="K9" s="35"/>
      <c r="L9" s="24">
        <v>943</v>
      </c>
      <c r="M9" s="25">
        <f t="shared" si="1"/>
        <v>443</v>
      </c>
      <c r="N9" s="36">
        <v>500</v>
      </c>
      <c r="O9" s="1" t="s">
        <v>0</v>
      </c>
    </row>
    <row r="10" spans="2:15" x14ac:dyDescent="0.25">
      <c r="B10" s="41" t="s">
        <v>19</v>
      </c>
      <c r="C10" s="28">
        <v>478.2</v>
      </c>
      <c r="D10" s="38">
        <v>500</v>
      </c>
      <c r="E10" s="29">
        <v>50</v>
      </c>
      <c r="F10" s="30">
        <f t="shared" si="0"/>
        <v>60</v>
      </c>
      <c r="G10" s="31">
        <v>500</v>
      </c>
      <c r="H10" s="32">
        <v>90</v>
      </c>
      <c r="I10" s="36">
        <v>100</v>
      </c>
      <c r="J10" s="34">
        <v>152</v>
      </c>
      <c r="K10" s="35"/>
      <c r="L10" s="24">
        <v>281</v>
      </c>
      <c r="M10" s="25">
        <f t="shared" si="1"/>
        <v>181</v>
      </c>
      <c r="N10" s="36">
        <v>200</v>
      </c>
    </row>
    <row r="11" spans="2:15" x14ac:dyDescent="0.25">
      <c r="B11" s="27" t="s">
        <v>20</v>
      </c>
      <c r="C11" s="28">
        <v>117.6</v>
      </c>
      <c r="D11" s="29">
        <v>200</v>
      </c>
      <c r="E11" s="29">
        <v>161.6</v>
      </c>
      <c r="F11" s="30">
        <f t="shared" si="0"/>
        <v>193.92</v>
      </c>
      <c r="G11" s="31">
        <v>200</v>
      </c>
      <c r="H11" s="32">
        <v>222</v>
      </c>
      <c r="I11" s="33">
        <v>250</v>
      </c>
      <c r="J11" s="34">
        <v>198</v>
      </c>
      <c r="K11" s="35"/>
      <c r="L11" s="24">
        <f t="shared" ref="L11:L18" si="2">+J11/11*12</f>
        <v>216</v>
      </c>
      <c r="M11" s="25">
        <f t="shared" si="1"/>
        <v>-34</v>
      </c>
      <c r="N11" s="36">
        <v>150</v>
      </c>
    </row>
    <row r="12" spans="2:15" x14ac:dyDescent="0.25">
      <c r="B12" s="27" t="s">
        <v>21</v>
      </c>
      <c r="C12" s="28">
        <v>1987.2</v>
      </c>
      <c r="D12" s="29">
        <v>2000</v>
      </c>
      <c r="E12" s="29">
        <v>2721</v>
      </c>
      <c r="F12" s="30">
        <v>2721</v>
      </c>
      <c r="G12" s="31">
        <v>2000</v>
      </c>
      <c r="H12" s="32">
        <v>1827</v>
      </c>
      <c r="I12" s="33">
        <v>2300</v>
      </c>
      <c r="J12" s="34">
        <v>1464</v>
      </c>
      <c r="K12" s="35"/>
      <c r="L12" s="24">
        <f t="shared" si="2"/>
        <v>1597.090909090909</v>
      </c>
      <c r="M12" s="25">
        <f t="shared" si="1"/>
        <v>-702.90909090909099</v>
      </c>
      <c r="N12" s="36">
        <v>2300</v>
      </c>
    </row>
    <row r="13" spans="2:15" x14ac:dyDescent="0.25">
      <c r="B13" s="27" t="s">
        <v>22</v>
      </c>
      <c r="C13" s="28">
        <v>0</v>
      </c>
      <c r="D13" s="38">
        <v>1000</v>
      </c>
      <c r="E13" s="29">
        <v>907.79</v>
      </c>
      <c r="F13" s="30">
        <f t="shared" si="0"/>
        <v>1089.348</v>
      </c>
      <c r="G13" s="31">
        <v>1000</v>
      </c>
      <c r="H13" s="39">
        <v>242</v>
      </c>
      <c r="I13" s="33">
        <v>1000</v>
      </c>
      <c r="J13" s="34">
        <v>217</v>
      </c>
      <c r="K13" s="35"/>
      <c r="L13" s="24">
        <v>550</v>
      </c>
      <c r="M13" s="25">
        <f t="shared" si="1"/>
        <v>-450</v>
      </c>
      <c r="N13" s="36">
        <v>500</v>
      </c>
    </row>
    <row r="14" spans="2:15" x14ac:dyDescent="0.25">
      <c r="B14" s="42" t="s">
        <v>23</v>
      </c>
      <c r="C14" s="28">
        <v>757.2</v>
      </c>
      <c r="D14" s="29">
        <v>750</v>
      </c>
      <c r="E14" s="29">
        <v>404</v>
      </c>
      <c r="F14" s="29">
        <f t="shared" si="0"/>
        <v>484.8</v>
      </c>
      <c r="G14" s="31">
        <v>750</v>
      </c>
      <c r="H14" s="32">
        <v>369</v>
      </c>
      <c r="I14" s="33">
        <v>450</v>
      </c>
      <c r="J14" s="34">
        <v>664</v>
      </c>
      <c r="K14" s="35">
        <v>2</v>
      </c>
      <c r="L14" s="24">
        <f t="shared" si="2"/>
        <v>724.36363636363637</v>
      </c>
      <c r="M14" s="25">
        <f t="shared" si="1"/>
        <v>274.36363636363637</v>
      </c>
      <c r="N14" s="36">
        <v>800</v>
      </c>
    </row>
    <row r="15" spans="2:15" x14ac:dyDescent="0.25">
      <c r="B15" s="27" t="s">
        <v>24</v>
      </c>
      <c r="C15" s="38">
        <v>210.096</v>
      </c>
      <c r="D15" s="38">
        <v>500</v>
      </c>
      <c r="E15" s="29">
        <v>894.31</v>
      </c>
      <c r="F15" s="29">
        <f t="shared" si="0"/>
        <v>1073.172</v>
      </c>
      <c r="G15" s="31">
        <v>500</v>
      </c>
      <c r="H15" s="43">
        <v>201</v>
      </c>
      <c r="I15" s="33">
        <v>500</v>
      </c>
      <c r="J15" s="34">
        <v>409</v>
      </c>
      <c r="K15" s="35"/>
      <c r="L15" s="24">
        <f t="shared" si="2"/>
        <v>446.18181818181813</v>
      </c>
      <c r="M15" s="25">
        <f t="shared" si="1"/>
        <v>-53.81818181818187</v>
      </c>
      <c r="N15" s="36">
        <v>500</v>
      </c>
    </row>
    <row r="16" spans="2:15" x14ac:dyDescent="0.25">
      <c r="B16" s="27" t="s">
        <v>25</v>
      </c>
      <c r="C16" s="38">
        <v>2800</v>
      </c>
      <c r="D16" s="29">
        <v>2800</v>
      </c>
      <c r="E16" s="29">
        <v>1845</v>
      </c>
      <c r="F16" s="29">
        <v>2800</v>
      </c>
      <c r="G16" s="31">
        <v>2800</v>
      </c>
      <c r="H16" s="32">
        <v>2480</v>
      </c>
      <c r="I16" s="33">
        <v>2900</v>
      </c>
      <c r="J16" s="34">
        <v>2490</v>
      </c>
      <c r="K16" s="35"/>
      <c r="L16" s="24">
        <f t="shared" si="2"/>
        <v>2716.3636363636365</v>
      </c>
      <c r="M16" s="25">
        <f t="shared" si="1"/>
        <v>-183.63636363636351</v>
      </c>
      <c r="N16" s="36">
        <v>3000</v>
      </c>
    </row>
    <row r="17" spans="2:17" x14ac:dyDescent="0.25">
      <c r="B17" s="27" t="s">
        <v>26</v>
      </c>
      <c r="C17" s="38"/>
      <c r="D17" s="29"/>
      <c r="E17" s="29"/>
      <c r="F17" s="29"/>
      <c r="G17" s="31"/>
      <c r="H17" s="32">
        <f>94.95+387</f>
        <v>481.95</v>
      </c>
      <c r="I17" s="33">
        <v>575</v>
      </c>
      <c r="J17" s="34">
        <v>0</v>
      </c>
      <c r="K17" s="35"/>
      <c r="L17" s="24">
        <f t="shared" si="2"/>
        <v>0</v>
      </c>
      <c r="M17" s="25">
        <f t="shared" si="1"/>
        <v>-575</v>
      </c>
      <c r="N17" s="36">
        <v>500</v>
      </c>
    </row>
    <row r="18" spans="2:17" x14ac:dyDescent="0.25">
      <c r="B18" s="27" t="s">
        <v>27</v>
      </c>
      <c r="C18" s="38"/>
      <c r="D18" s="29"/>
      <c r="E18" s="29"/>
      <c r="F18" s="29"/>
      <c r="G18" s="31"/>
      <c r="H18" s="32">
        <v>1567</v>
      </c>
      <c r="I18" s="33">
        <v>1000</v>
      </c>
      <c r="J18" s="34">
        <v>1210</v>
      </c>
      <c r="K18" s="35"/>
      <c r="L18" s="24">
        <f t="shared" si="2"/>
        <v>1320</v>
      </c>
      <c r="M18" s="25">
        <f t="shared" si="1"/>
        <v>320</v>
      </c>
      <c r="N18" s="36">
        <v>1000</v>
      </c>
    </row>
    <row r="19" spans="2:17" x14ac:dyDescent="0.25">
      <c r="B19" s="44" t="s">
        <v>28</v>
      </c>
      <c r="C19" s="45">
        <v>8068.6959999999999</v>
      </c>
      <c r="D19" s="46">
        <f>SUM(D7:D16)</f>
        <v>10250</v>
      </c>
      <c r="E19" s="45">
        <f>SUM(E7:E16)</f>
        <v>8471.2899999999991</v>
      </c>
      <c r="F19" s="45">
        <f>SUM(F7:F16)</f>
        <v>10207.348</v>
      </c>
      <c r="G19" s="47">
        <f>SUM(G7:G16)</f>
        <v>10250</v>
      </c>
      <c r="H19" s="48">
        <f>SUM(H7:H18)</f>
        <v>9791.9500000000007</v>
      </c>
      <c r="I19" s="49">
        <f>SUM(I7:I18)</f>
        <v>12075</v>
      </c>
      <c r="J19" s="47">
        <f>SUM(J7:J18)</f>
        <v>9887</v>
      </c>
      <c r="K19" s="50"/>
      <c r="L19" s="51">
        <f>SUM(L7:L18)</f>
        <v>11128.545454545454</v>
      </c>
      <c r="M19" s="52">
        <f>SUM(M7:M18)</f>
        <v>-946.4545454545455</v>
      </c>
      <c r="N19" s="49">
        <f>SUM(N7:N18)</f>
        <v>11850</v>
      </c>
    </row>
    <row r="20" spans="2:17" x14ac:dyDescent="0.25">
      <c r="B20" s="53" t="s">
        <v>29</v>
      </c>
      <c r="C20" s="38"/>
      <c r="D20" s="20"/>
      <c r="E20" s="29"/>
      <c r="F20" s="29"/>
      <c r="G20" s="31"/>
      <c r="H20" s="39"/>
      <c r="I20" s="33"/>
      <c r="J20" s="54"/>
      <c r="K20" s="55"/>
      <c r="L20" s="24"/>
      <c r="M20" s="25"/>
      <c r="N20" s="33"/>
      <c r="O20" s="20"/>
    </row>
    <row r="21" spans="2:17" x14ac:dyDescent="0.25">
      <c r="B21" s="42" t="s">
        <v>30</v>
      </c>
      <c r="C21" s="38">
        <v>588</v>
      </c>
      <c r="D21" s="29">
        <v>650</v>
      </c>
      <c r="E21" s="29">
        <v>995</v>
      </c>
      <c r="F21" s="29">
        <f>E21*12/10</f>
        <v>1194</v>
      </c>
      <c r="G21" s="31">
        <v>1500</v>
      </c>
      <c r="H21" s="32">
        <v>410</v>
      </c>
      <c r="I21" s="33">
        <v>1000</v>
      </c>
      <c r="J21" s="54">
        <v>642</v>
      </c>
      <c r="K21" s="55"/>
      <c r="L21" s="24">
        <f t="shared" ref="L21:L24" si="3">+J21/11*12</f>
        <v>700.36363636363637</v>
      </c>
      <c r="M21" s="25">
        <f>+L21-I21</f>
        <v>-299.63636363636363</v>
      </c>
      <c r="N21" s="33">
        <v>1000</v>
      </c>
      <c r="O21" s="20"/>
    </row>
    <row r="22" spans="2:17" x14ac:dyDescent="0.25">
      <c r="B22" s="27" t="s">
        <v>31</v>
      </c>
      <c r="C22" s="38">
        <v>4809.6000000000004</v>
      </c>
      <c r="D22" s="29">
        <v>6000</v>
      </c>
      <c r="E22" s="29">
        <v>3548</v>
      </c>
      <c r="F22" s="29">
        <f>E22*12/10</f>
        <v>4257.6000000000004</v>
      </c>
      <c r="G22" s="31">
        <v>6000</v>
      </c>
      <c r="H22" s="39">
        <v>5142</v>
      </c>
      <c r="I22" s="33">
        <v>5900</v>
      </c>
      <c r="J22" s="56">
        <v>4519</v>
      </c>
      <c r="K22" s="55"/>
      <c r="L22" s="24">
        <f t="shared" si="3"/>
        <v>4929.818181818182</v>
      </c>
      <c r="M22" s="25">
        <f>+L22-I22</f>
        <v>-970.18181818181802</v>
      </c>
      <c r="N22" s="33">
        <v>5900</v>
      </c>
      <c r="O22" s="20"/>
    </row>
    <row r="23" spans="2:17" x14ac:dyDescent="0.25">
      <c r="B23" s="37" t="s">
        <v>32</v>
      </c>
      <c r="C23" s="38">
        <v>72264</v>
      </c>
      <c r="D23" s="29">
        <v>78000</v>
      </c>
      <c r="E23" s="29">
        <v>47458</v>
      </c>
      <c r="F23" s="29">
        <f>E23/9*12</f>
        <v>63277.333333333336</v>
      </c>
      <c r="G23" s="31">
        <v>70000</v>
      </c>
      <c r="H23" s="32">
        <v>64656</v>
      </c>
      <c r="I23" s="33">
        <v>75000</v>
      </c>
      <c r="J23" s="56">
        <v>72076</v>
      </c>
      <c r="K23" s="55"/>
      <c r="L23" s="24">
        <f t="shared" si="3"/>
        <v>78628.363636363632</v>
      </c>
      <c r="M23" s="25">
        <f>+L23-I23</f>
        <v>3628.3636363636324</v>
      </c>
      <c r="N23" s="33">
        <v>84750</v>
      </c>
      <c r="O23" s="20" t="s">
        <v>33</v>
      </c>
      <c r="P23" s="1" t="s">
        <v>0</v>
      </c>
      <c r="Q23" s="57" t="s">
        <v>0</v>
      </c>
    </row>
    <row r="24" spans="2:17" x14ac:dyDescent="0.25">
      <c r="B24" s="37" t="s">
        <v>34</v>
      </c>
      <c r="C24" s="38">
        <v>360</v>
      </c>
      <c r="D24" s="29">
        <v>500</v>
      </c>
      <c r="E24" s="29">
        <v>321</v>
      </c>
      <c r="F24" s="30">
        <f>E24*12/10</f>
        <v>385.2</v>
      </c>
      <c r="G24" s="31">
        <v>500</v>
      </c>
      <c r="H24" s="32">
        <v>669</v>
      </c>
      <c r="I24" s="33">
        <v>800</v>
      </c>
      <c r="J24" s="56">
        <v>866</v>
      </c>
      <c r="K24" s="55"/>
      <c r="L24" s="24">
        <f t="shared" si="3"/>
        <v>944.72727272727275</v>
      </c>
      <c r="M24" s="25">
        <f>+L24-I24</f>
        <v>144.72727272727275</v>
      </c>
      <c r="N24" s="33">
        <v>800</v>
      </c>
      <c r="O24" s="20"/>
      <c r="P24" s="1" t="s">
        <v>0</v>
      </c>
    </row>
    <row r="25" spans="2:17" x14ac:dyDescent="0.25">
      <c r="B25" s="44" t="s">
        <v>35</v>
      </c>
      <c r="C25" s="45">
        <v>78021.600000000006</v>
      </c>
      <c r="D25" s="58">
        <f t="shared" ref="D25:J25" si="4">SUM(D21:D24)</f>
        <v>85150</v>
      </c>
      <c r="E25" s="45">
        <f t="shared" si="4"/>
        <v>52322</v>
      </c>
      <c r="F25" s="45">
        <f t="shared" si="4"/>
        <v>69114.133333333331</v>
      </c>
      <c r="G25" s="47">
        <f t="shared" si="4"/>
        <v>78000</v>
      </c>
      <c r="H25" s="48">
        <f t="shared" si="4"/>
        <v>70877</v>
      </c>
      <c r="I25" s="49">
        <f t="shared" si="4"/>
        <v>82700</v>
      </c>
      <c r="J25" s="47">
        <f t="shared" si="4"/>
        <v>78103</v>
      </c>
      <c r="K25" s="50"/>
      <c r="L25" s="51">
        <f>SUM(L21:L24)</f>
        <v>85203.272727272735</v>
      </c>
      <c r="M25" s="52">
        <f>SUM(M21:M24)</f>
        <v>2503.2727272727234</v>
      </c>
      <c r="N25" s="49">
        <f>SUM(N21:N24)</f>
        <v>92450</v>
      </c>
      <c r="O25" s="20"/>
    </row>
    <row r="26" spans="2:17" x14ac:dyDescent="0.25">
      <c r="B26" s="53" t="s">
        <v>36</v>
      </c>
      <c r="C26" s="38"/>
      <c r="D26" s="20"/>
      <c r="E26" s="29"/>
      <c r="F26" s="29"/>
      <c r="G26" s="31"/>
      <c r="H26" s="39"/>
      <c r="I26" s="33"/>
      <c r="J26" s="54"/>
      <c r="K26" s="55"/>
      <c r="L26" s="24"/>
      <c r="M26" s="25"/>
      <c r="N26" s="33"/>
      <c r="O26" s="20"/>
    </row>
    <row r="27" spans="2:17" x14ac:dyDescent="0.25">
      <c r="B27" s="42" t="s">
        <v>37</v>
      </c>
      <c r="C27" s="38">
        <v>32811.599999999999</v>
      </c>
      <c r="D27" s="29">
        <v>38837</v>
      </c>
      <c r="E27" s="29">
        <v>28510</v>
      </c>
      <c r="F27" s="29">
        <f>E27*12/10</f>
        <v>34212</v>
      </c>
      <c r="G27" s="31">
        <v>31200</v>
      </c>
      <c r="H27" s="32">
        <v>28967</v>
      </c>
      <c r="I27" s="33">
        <v>34636</v>
      </c>
      <c r="J27" s="59">
        <v>31997</v>
      </c>
      <c r="K27" s="35"/>
      <c r="L27" s="24">
        <f t="shared" ref="L27:L33" si="5">+J27/11*12</f>
        <v>34905.818181818184</v>
      </c>
      <c r="M27" s="25">
        <f t="shared" ref="M27:M33" si="6">+L27-I27</f>
        <v>269.8181818181838</v>
      </c>
      <c r="N27" s="33">
        <v>33800</v>
      </c>
      <c r="O27" s="20"/>
    </row>
    <row r="28" spans="2:17" x14ac:dyDescent="0.25">
      <c r="B28" s="27" t="s">
        <v>38</v>
      </c>
      <c r="C28" s="38">
        <v>24579.599999999999</v>
      </c>
      <c r="D28" s="29">
        <v>26520</v>
      </c>
      <c r="E28" s="29">
        <v>16462</v>
      </c>
      <c r="F28" s="29">
        <f>E28*12/10</f>
        <v>19754.400000000001</v>
      </c>
      <c r="G28" s="31">
        <v>22880</v>
      </c>
      <c r="H28" s="32">
        <v>23143</v>
      </c>
      <c r="I28" s="33">
        <v>25499</v>
      </c>
      <c r="J28" s="59">
        <v>26264</v>
      </c>
      <c r="K28" s="35"/>
      <c r="L28" s="24">
        <f t="shared" si="5"/>
        <v>28651.63636363636</v>
      </c>
      <c r="M28" s="25">
        <f t="shared" si="6"/>
        <v>3152.6363636363603</v>
      </c>
      <c r="N28" s="33">
        <v>24960</v>
      </c>
      <c r="O28" s="20"/>
    </row>
    <row r="29" spans="2:17" x14ac:dyDescent="0.25">
      <c r="B29" s="27" t="s">
        <v>39</v>
      </c>
      <c r="C29" s="38"/>
      <c r="D29" s="29"/>
      <c r="E29" s="29"/>
      <c r="F29" s="29"/>
      <c r="G29" s="31">
        <v>10920</v>
      </c>
      <c r="H29" s="32">
        <v>9350</v>
      </c>
      <c r="I29" s="33">
        <v>22058</v>
      </c>
      <c r="J29" s="59">
        <v>328</v>
      </c>
      <c r="K29" s="35"/>
      <c r="L29" s="24">
        <f t="shared" si="5"/>
        <v>357.81818181818181</v>
      </c>
      <c r="M29" s="25">
        <v>-21362</v>
      </c>
      <c r="N29" s="33">
        <v>12480</v>
      </c>
      <c r="O29" s="20"/>
    </row>
    <row r="30" spans="2:17" x14ac:dyDescent="0.25">
      <c r="B30" s="27" t="s">
        <v>40</v>
      </c>
      <c r="C30" s="38">
        <v>3961.2</v>
      </c>
      <c r="D30" s="29">
        <v>5000</v>
      </c>
      <c r="E30" s="29">
        <v>7241</v>
      </c>
      <c r="F30" s="29">
        <f>E30*12/10</f>
        <v>8689.2000000000007</v>
      </c>
      <c r="G30" s="31">
        <v>0</v>
      </c>
      <c r="H30" s="32">
        <v>0</v>
      </c>
      <c r="I30" s="33">
        <v>0</v>
      </c>
      <c r="J30" s="54">
        <v>0</v>
      </c>
      <c r="K30" s="55"/>
      <c r="L30" s="24">
        <f t="shared" si="5"/>
        <v>0</v>
      </c>
      <c r="M30" s="25">
        <f t="shared" si="6"/>
        <v>0</v>
      </c>
      <c r="N30" s="33">
        <v>4524</v>
      </c>
      <c r="O30" s="20"/>
    </row>
    <row r="31" spans="2:17" x14ac:dyDescent="0.25">
      <c r="B31" s="27" t="s">
        <v>41</v>
      </c>
      <c r="C31" s="38">
        <v>8348.4</v>
      </c>
      <c r="D31" s="29">
        <v>10000</v>
      </c>
      <c r="E31" s="29">
        <v>7109</v>
      </c>
      <c r="F31" s="29">
        <f>E31*12/10</f>
        <v>8530.7999999999993</v>
      </c>
      <c r="G31" s="31">
        <v>10920</v>
      </c>
      <c r="H31" s="32">
        <v>10535</v>
      </c>
      <c r="I31" s="36">
        <v>11608</v>
      </c>
      <c r="J31" s="59">
        <v>10311</v>
      </c>
      <c r="K31" s="35"/>
      <c r="L31" s="24">
        <f t="shared" si="5"/>
        <v>11248.363636363636</v>
      </c>
      <c r="M31" s="25">
        <f t="shared" si="6"/>
        <v>-359.63636363636397</v>
      </c>
      <c r="N31" s="33">
        <v>11700</v>
      </c>
      <c r="O31" s="20"/>
    </row>
    <row r="32" spans="2:17" x14ac:dyDescent="0.25">
      <c r="B32" s="27" t="s">
        <v>42</v>
      </c>
      <c r="C32" s="38">
        <v>5278.8</v>
      </c>
      <c r="D32" s="29">
        <v>5279</v>
      </c>
      <c r="E32" s="29">
        <v>3081</v>
      </c>
      <c r="F32" s="29">
        <v>3697</v>
      </c>
      <c r="G32" s="31">
        <v>2496</v>
      </c>
      <c r="H32" s="32">
        <v>1685</v>
      </c>
      <c r="I32" s="36">
        <v>2247</v>
      </c>
      <c r="J32" s="59">
        <v>2612</v>
      </c>
      <c r="K32" s="35"/>
      <c r="L32" s="24">
        <f t="shared" si="5"/>
        <v>2849.4545454545455</v>
      </c>
      <c r="M32" s="25">
        <f t="shared" si="6"/>
        <v>602.4545454545455</v>
      </c>
      <c r="N32" s="33">
        <v>2400</v>
      </c>
      <c r="O32" s="20"/>
    </row>
    <row r="33" spans="2:16" x14ac:dyDescent="0.25">
      <c r="B33" s="27" t="s">
        <v>43</v>
      </c>
      <c r="C33" s="38">
        <v>9290.4</v>
      </c>
      <c r="D33" s="29">
        <v>9290</v>
      </c>
      <c r="E33" s="29">
        <v>7742</v>
      </c>
      <c r="F33" s="30">
        <f>E33*12/10</f>
        <v>9290.4</v>
      </c>
      <c r="G33" s="31">
        <v>7018</v>
      </c>
      <c r="H33" s="32">
        <v>9702</v>
      </c>
      <c r="I33" s="36">
        <v>16723</v>
      </c>
      <c r="J33" s="59">
        <v>7403</v>
      </c>
      <c r="K33" s="35"/>
      <c r="L33" s="24">
        <f t="shared" si="5"/>
        <v>8076</v>
      </c>
      <c r="M33" s="25">
        <f t="shared" si="6"/>
        <v>-8647</v>
      </c>
      <c r="N33" s="33">
        <v>16723</v>
      </c>
      <c r="O33" s="20"/>
    </row>
    <row r="34" spans="2:16" x14ac:dyDescent="0.25">
      <c r="B34" s="27" t="s">
        <v>44</v>
      </c>
      <c r="C34" s="38">
        <v>10650</v>
      </c>
      <c r="D34" s="29">
        <v>10650</v>
      </c>
      <c r="E34" s="29">
        <v>8943</v>
      </c>
      <c r="F34" s="29">
        <v>8943</v>
      </c>
      <c r="G34" s="31">
        <v>0</v>
      </c>
      <c r="H34" s="39">
        <v>0</v>
      </c>
      <c r="I34" s="33">
        <v>0</v>
      </c>
      <c r="J34" s="54" t="s">
        <v>0</v>
      </c>
      <c r="K34" s="55"/>
      <c r="L34" s="24" t="s">
        <v>0</v>
      </c>
      <c r="M34" s="25" t="s">
        <v>0</v>
      </c>
      <c r="N34" s="33"/>
      <c r="O34" s="20"/>
    </row>
    <row r="35" spans="2:16" x14ac:dyDescent="0.25">
      <c r="B35" s="27" t="s">
        <v>45</v>
      </c>
      <c r="C35" s="38"/>
      <c r="D35" s="29"/>
      <c r="E35" s="29"/>
      <c r="F35" s="29"/>
      <c r="G35" s="31"/>
      <c r="H35" s="32">
        <v>550</v>
      </c>
      <c r="I35" s="33">
        <v>0</v>
      </c>
      <c r="J35" s="54" t="s">
        <v>0</v>
      </c>
      <c r="K35" s="55"/>
      <c r="L35" s="24" t="s">
        <v>0</v>
      </c>
      <c r="M35" s="25" t="s">
        <v>0</v>
      </c>
      <c r="N35" s="33">
        <v>0</v>
      </c>
      <c r="O35" s="20"/>
    </row>
    <row r="36" spans="2:16" x14ac:dyDescent="0.25">
      <c r="B36" s="60" t="s">
        <v>46</v>
      </c>
      <c r="C36" s="45">
        <v>94919.999999999985</v>
      </c>
      <c r="D36" s="58">
        <f>SUM(D27:D34)</f>
        <v>105576</v>
      </c>
      <c r="E36" s="45">
        <f>SUM(E27:E34)</f>
        <v>79088</v>
      </c>
      <c r="F36" s="45">
        <f>SUM(F27:F34)</f>
        <v>93116.800000000003</v>
      </c>
      <c r="G36" s="47">
        <f>SUM(G27:G34)</f>
        <v>85434</v>
      </c>
      <c r="H36" s="48">
        <f>SUM(H27:H35)</f>
        <v>83932</v>
      </c>
      <c r="I36" s="49">
        <f>SUM(I27:I35)</f>
        <v>112771</v>
      </c>
      <c r="J36" s="47">
        <f>SUM(J27:J35)</f>
        <v>78915</v>
      </c>
      <c r="K36" s="50"/>
      <c r="L36" s="51">
        <f>SUM(L27:L35)</f>
        <v>86089.090909090912</v>
      </c>
      <c r="M36" s="52">
        <f>SUM(M27:M35)</f>
        <v>-26343.727272727276</v>
      </c>
      <c r="N36" s="49">
        <f>SUM(N27:N35)</f>
        <v>106587</v>
      </c>
      <c r="O36" s="20"/>
    </row>
    <row r="37" spans="2:16" x14ac:dyDescent="0.25">
      <c r="B37" s="61" t="s">
        <v>47</v>
      </c>
      <c r="C37" s="38"/>
      <c r="D37" s="20"/>
      <c r="E37" s="29"/>
      <c r="F37" s="29"/>
      <c r="G37" s="31"/>
      <c r="H37" s="39"/>
      <c r="I37" s="33"/>
      <c r="J37" s="54"/>
      <c r="K37" s="55"/>
      <c r="L37" s="24" t="s">
        <v>0</v>
      </c>
      <c r="M37" s="25"/>
      <c r="N37" s="33"/>
      <c r="O37" s="20"/>
    </row>
    <row r="38" spans="2:16" x14ac:dyDescent="0.25">
      <c r="B38" s="42" t="s">
        <v>48</v>
      </c>
      <c r="C38" s="38">
        <v>21111.599999999999</v>
      </c>
      <c r="D38" s="29">
        <v>20000</v>
      </c>
      <c r="E38" s="29">
        <v>13034</v>
      </c>
      <c r="F38" s="29">
        <v>19000</v>
      </c>
      <c r="G38" s="59">
        <v>20000</v>
      </c>
      <c r="H38" s="32">
        <v>19159</v>
      </c>
      <c r="I38" s="36">
        <v>21000</v>
      </c>
      <c r="J38" s="34">
        <v>21538</v>
      </c>
      <c r="K38" s="35"/>
      <c r="L38" s="24">
        <f t="shared" ref="L38" si="7">+J38/11*12</f>
        <v>23496</v>
      </c>
      <c r="M38" s="25">
        <f t="shared" ref="M38:M50" si="8">+L38-I38</f>
        <v>2496</v>
      </c>
      <c r="N38" s="36">
        <v>21000</v>
      </c>
      <c r="O38" s="20"/>
    </row>
    <row r="39" spans="2:16" x14ac:dyDescent="0.25">
      <c r="B39" s="62" t="s">
        <v>49</v>
      </c>
      <c r="C39" s="38"/>
      <c r="D39" s="29"/>
      <c r="E39" s="29"/>
      <c r="F39" s="29"/>
      <c r="G39" s="63"/>
      <c r="H39" s="64"/>
      <c r="I39" s="65"/>
      <c r="J39" s="66">
        <v>3812</v>
      </c>
      <c r="K39" s="35"/>
      <c r="L39" s="24"/>
      <c r="M39" s="25"/>
      <c r="N39" s="36"/>
      <c r="O39" s="20"/>
    </row>
    <row r="40" spans="2:16" x14ac:dyDescent="0.25">
      <c r="B40" s="62" t="s">
        <v>50</v>
      </c>
      <c r="C40" s="38"/>
      <c r="D40" s="29"/>
      <c r="E40" s="29"/>
      <c r="F40" s="29"/>
      <c r="G40" s="67"/>
      <c r="H40" s="68"/>
      <c r="I40" s="69"/>
      <c r="J40" s="66">
        <v>13823</v>
      </c>
      <c r="K40" s="35"/>
      <c r="L40" s="24"/>
      <c r="M40" s="25"/>
      <c r="N40" s="36"/>
      <c r="O40" s="20"/>
    </row>
    <row r="41" spans="2:16" x14ac:dyDescent="0.25">
      <c r="B41" s="37" t="s">
        <v>51</v>
      </c>
      <c r="C41" s="38">
        <v>847.2</v>
      </c>
      <c r="D41" s="29">
        <v>1000</v>
      </c>
      <c r="E41" s="29">
        <v>874</v>
      </c>
      <c r="F41" s="30">
        <f t="shared" ref="F41:F50" si="9">E41*12/10</f>
        <v>1048.8</v>
      </c>
      <c r="G41" s="31">
        <v>1000</v>
      </c>
      <c r="H41" s="32">
        <v>2075</v>
      </c>
      <c r="I41" s="33">
        <v>2300</v>
      </c>
      <c r="J41" s="34">
        <v>1681</v>
      </c>
      <c r="K41" s="35"/>
      <c r="L41" s="24">
        <f t="shared" ref="L41:L46" si="10">+J41/11*12</f>
        <v>1833.8181818181818</v>
      </c>
      <c r="M41" s="25">
        <f t="shared" si="8"/>
        <v>-466.18181818181824</v>
      </c>
      <c r="N41" s="36">
        <v>2000</v>
      </c>
      <c r="O41" s="20"/>
      <c r="P41" s="1" t="s">
        <v>0</v>
      </c>
    </row>
    <row r="42" spans="2:16" x14ac:dyDescent="0.25">
      <c r="B42" s="42" t="s">
        <v>52</v>
      </c>
      <c r="C42" s="38">
        <v>11796</v>
      </c>
      <c r="D42" s="29">
        <v>12000</v>
      </c>
      <c r="E42" s="29">
        <v>677</v>
      </c>
      <c r="F42" s="30">
        <v>4000</v>
      </c>
      <c r="G42" s="59">
        <v>12000</v>
      </c>
      <c r="H42" s="32">
        <v>12967</v>
      </c>
      <c r="I42" s="36">
        <v>12000</v>
      </c>
      <c r="J42" s="34">
        <v>7055</v>
      </c>
      <c r="K42" s="35"/>
      <c r="L42" s="24">
        <f t="shared" si="10"/>
        <v>7696.363636363636</v>
      </c>
      <c r="M42" s="25">
        <f t="shared" si="8"/>
        <v>-4303.636363636364</v>
      </c>
      <c r="N42" s="36">
        <v>12000</v>
      </c>
      <c r="O42" s="20"/>
      <c r="P42" s="1" t="s">
        <v>0</v>
      </c>
    </row>
    <row r="43" spans="2:16" x14ac:dyDescent="0.25">
      <c r="B43" s="42" t="s">
        <v>53</v>
      </c>
      <c r="C43" s="38">
        <v>3228</v>
      </c>
      <c r="D43" s="29">
        <v>4000</v>
      </c>
      <c r="E43" s="29">
        <v>1057</v>
      </c>
      <c r="F43" s="30">
        <f t="shared" si="9"/>
        <v>1268.4000000000001</v>
      </c>
      <c r="G43" s="31">
        <v>4000</v>
      </c>
      <c r="H43" s="32">
        <v>1636</v>
      </c>
      <c r="I43" s="33">
        <v>2000</v>
      </c>
      <c r="J43" s="34">
        <v>1960</v>
      </c>
      <c r="K43" s="35"/>
      <c r="L43" s="24">
        <f t="shared" si="10"/>
        <v>2138.181818181818</v>
      </c>
      <c r="M43" s="25">
        <f t="shared" si="8"/>
        <v>138.18181818181802</v>
      </c>
      <c r="N43" s="36">
        <v>2000</v>
      </c>
      <c r="O43" s="20"/>
      <c r="P43" s="1" t="s">
        <v>0</v>
      </c>
    </row>
    <row r="44" spans="2:16" x14ac:dyDescent="0.25">
      <c r="B44" s="42" t="s">
        <v>54</v>
      </c>
      <c r="C44" s="38">
        <v>1077.5999999999999</v>
      </c>
      <c r="D44" s="29">
        <v>1000</v>
      </c>
      <c r="E44" s="29">
        <v>1969</v>
      </c>
      <c r="F44" s="30">
        <f t="shared" si="9"/>
        <v>2362.8000000000002</v>
      </c>
      <c r="G44" s="31">
        <v>1000</v>
      </c>
      <c r="H44" s="32">
        <v>1545</v>
      </c>
      <c r="I44" s="33">
        <v>2000</v>
      </c>
      <c r="J44" s="34">
        <v>1164</v>
      </c>
      <c r="K44" s="35"/>
      <c r="L44" s="24">
        <f t="shared" si="10"/>
        <v>1269.8181818181818</v>
      </c>
      <c r="M44" s="25">
        <f t="shared" si="8"/>
        <v>-730.18181818181824</v>
      </c>
      <c r="N44" s="36">
        <v>1000</v>
      </c>
      <c r="O44" s="20"/>
    </row>
    <row r="45" spans="2:16" x14ac:dyDescent="0.25">
      <c r="B45" s="27" t="s">
        <v>55</v>
      </c>
      <c r="C45" s="38">
        <v>766.8</v>
      </c>
      <c r="D45" s="29">
        <v>2000</v>
      </c>
      <c r="E45" s="29">
        <v>4107</v>
      </c>
      <c r="F45" s="30">
        <f t="shared" si="9"/>
        <v>4928.3999999999996</v>
      </c>
      <c r="G45" s="31">
        <v>2000</v>
      </c>
      <c r="H45" s="32">
        <v>4342</v>
      </c>
      <c r="I45" s="33">
        <v>2000</v>
      </c>
      <c r="J45" s="34">
        <v>3642</v>
      </c>
      <c r="K45" s="35"/>
      <c r="L45" s="24">
        <f t="shared" si="10"/>
        <v>3973.090909090909</v>
      </c>
      <c r="M45" s="25">
        <f t="shared" si="8"/>
        <v>1973.090909090909</v>
      </c>
      <c r="N45" s="36">
        <v>5500</v>
      </c>
      <c r="O45" s="20" t="s">
        <v>56</v>
      </c>
      <c r="P45" s="1" t="s">
        <v>0</v>
      </c>
    </row>
    <row r="46" spans="2:16" x14ac:dyDescent="0.25">
      <c r="B46" s="27" t="s">
        <v>57</v>
      </c>
      <c r="C46" s="38">
        <v>23936.400000000001</v>
      </c>
      <c r="D46" s="29">
        <v>25000</v>
      </c>
      <c r="E46" s="29">
        <v>22090</v>
      </c>
      <c r="F46" s="30">
        <v>25000</v>
      </c>
      <c r="G46" s="59">
        <v>25000</v>
      </c>
      <c r="H46" s="32">
        <v>28267</v>
      </c>
      <c r="I46" s="36">
        <v>25000</v>
      </c>
      <c r="J46" s="34">
        <v>50843</v>
      </c>
      <c r="K46" s="35" t="s">
        <v>58</v>
      </c>
      <c r="L46" s="24">
        <f t="shared" si="10"/>
        <v>55465.090909090912</v>
      </c>
      <c r="M46" s="25">
        <f t="shared" si="8"/>
        <v>30465.090909090912</v>
      </c>
      <c r="N46" s="36">
        <v>25000</v>
      </c>
      <c r="O46" s="20"/>
    </row>
    <row r="47" spans="2:16" x14ac:dyDescent="0.25">
      <c r="B47" s="70" t="s">
        <v>59</v>
      </c>
      <c r="C47" s="38"/>
      <c r="D47" s="29"/>
      <c r="E47" s="29"/>
      <c r="F47" s="30"/>
      <c r="G47" s="63"/>
      <c r="H47" s="64"/>
      <c r="I47" s="65"/>
      <c r="J47" s="66">
        <f>10139+8808</f>
        <v>18947</v>
      </c>
      <c r="K47" s="35"/>
      <c r="L47" s="71" t="s">
        <v>0</v>
      </c>
      <c r="M47" s="25"/>
      <c r="N47" s="36"/>
      <c r="O47" s="20"/>
      <c r="P47" s="57" t="s">
        <v>0</v>
      </c>
    </row>
    <row r="48" spans="2:16" x14ac:dyDescent="0.25">
      <c r="B48" s="70" t="s">
        <v>60</v>
      </c>
      <c r="C48" s="38"/>
      <c r="D48" s="29"/>
      <c r="E48" s="29"/>
      <c r="F48" s="30"/>
      <c r="G48" s="72"/>
      <c r="H48" s="73"/>
      <c r="I48" s="74"/>
      <c r="J48" s="66">
        <v>5565</v>
      </c>
      <c r="K48" s="35"/>
      <c r="L48" s="24"/>
      <c r="M48" s="25"/>
      <c r="N48" s="36"/>
      <c r="O48" s="20"/>
    </row>
    <row r="49" spans="1:15" x14ac:dyDescent="0.25">
      <c r="B49" s="70" t="s">
        <v>61</v>
      </c>
      <c r="C49" s="38"/>
      <c r="D49" s="29"/>
      <c r="E49" s="29"/>
      <c r="F49" s="30"/>
      <c r="G49" s="67"/>
      <c r="H49" s="68"/>
      <c r="I49" s="69"/>
      <c r="J49" s="66">
        <f>7242+16239</f>
        <v>23481</v>
      </c>
      <c r="K49" s="35"/>
      <c r="L49" s="24"/>
      <c r="M49" s="25"/>
      <c r="N49" s="36"/>
      <c r="O49" s="20"/>
    </row>
    <row r="50" spans="1:15" x14ac:dyDescent="0.25">
      <c r="B50" s="42" t="s">
        <v>62</v>
      </c>
      <c r="C50" s="38">
        <v>234</v>
      </c>
      <c r="D50" s="29">
        <v>750</v>
      </c>
      <c r="E50" s="29">
        <v>615</v>
      </c>
      <c r="F50" s="30">
        <f t="shared" si="9"/>
        <v>738</v>
      </c>
      <c r="G50" s="31">
        <v>750</v>
      </c>
      <c r="H50" s="32">
        <v>1155</v>
      </c>
      <c r="I50" s="33">
        <v>1400</v>
      </c>
      <c r="J50" s="34">
        <v>1192</v>
      </c>
      <c r="K50" s="35"/>
      <c r="L50" s="24">
        <f t="shared" ref="L50" si="11">+J50/11*12</f>
        <v>1300.3636363636363</v>
      </c>
      <c r="M50" s="25">
        <f t="shared" si="8"/>
        <v>-99.63636363636374</v>
      </c>
      <c r="N50" s="36">
        <v>1400</v>
      </c>
      <c r="O50" s="20"/>
    </row>
    <row r="51" spans="1:15" x14ac:dyDescent="0.25">
      <c r="B51" s="44" t="s">
        <v>63</v>
      </c>
      <c r="C51" s="45">
        <v>62997.600000000006</v>
      </c>
      <c r="D51" s="58">
        <f t="shared" ref="D51:I51" si="12">SUM(D38:D50)</f>
        <v>65750</v>
      </c>
      <c r="E51" s="45">
        <f t="shared" si="12"/>
        <v>44423</v>
      </c>
      <c r="F51" s="45">
        <f t="shared" si="12"/>
        <v>58346.400000000001</v>
      </c>
      <c r="G51" s="47">
        <f t="shared" si="12"/>
        <v>65750</v>
      </c>
      <c r="H51" s="48">
        <f t="shared" si="12"/>
        <v>71146</v>
      </c>
      <c r="I51" s="49">
        <f t="shared" si="12"/>
        <v>67700</v>
      </c>
      <c r="J51" s="47">
        <v>85788</v>
      </c>
      <c r="K51" s="50"/>
      <c r="L51" s="51">
        <v>102946</v>
      </c>
      <c r="M51" s="52">
        <f>SUM(M38:M50)</f>
        <v>29472.727272727276</v>
      </c>
      <c r="N51" s="49">
        <f>SUM(N38:N50)</f>
        <v>69900</v>
      </c>
    </row>
    <row r="52" spans="1:15" x14ac:dyDescent="0.25">
      <c r="B52" s="44" t="s">
        <v>64</v>
      </c>
      <c r="C52" s="45">
        <v>244007.89599999998</v>
      </c>
      <c r="D52" s="58">
        <f>D51+D36+D25+D19</f>
        <v>266726</v>
      </c>
      <c r="E52" s="45">
        <f>E19+E25+E36+E51</f>
        <v>184304.29</v>
      </c>
      <c r="F52" s="45">
        <f>F51+F36+F25+F19</f>
        <v>230784.68133333334</v>
      </c>
      <c r="G52" s="47">
        <f>SUM(G51+G36+G25+G19)</f>
        <v>239434</v>
      </c>
      <c r="H52" s="48">
        <f>SUM(H51+H36+H25+H19)</f>
        <v>235746.95</v>
      </c>
      <c r="I52" s="49">
        <f>I51+I36+I25+I19</f>
        <v>275246</v>
      </c>
      <c r="J52" s="47">
        <f>J51+J36+J25+J19</f>
        <v>252693</v>
      </c>
      <c r="K52" s="50"/>
      <c r="L52" s="75">
        <f>L51+L36+L25+L19</f>
        <v>285366.90909090912</v>
      </c>
      <c r="M52" s="76">
        <f>+M19+M25+M36+M51</f>
        <v>4685.8181818181765</v>
      </c>
      <c r="N52" s="49">
        <f>N51+N36+N25+N19</f>
        <v>280787</v>
      </c>
    </row>
    <row r="54" spans="1:15" x14ac:dyDescent="0.25">
      <c r="A54" s="1" t="s">
        <v>58</v>
      </c>
      <c r="B54" s="1" t="s">
        <v>65</v>
      </c>
    </row>
    <row r="55" spans="1:15" x14ac:dyDescent="0.25">
      <c r="A55" s="1" t="s">
        <v>56</v>
      </c>
      <c r="B55" s="1" t="s">
        <v>66</v>
      </c>
    </row>
    <row r="56" spans="1:15" x14ac:dyDescent="0.25">
      <c r="A56" s="1" t="s">
        <v>33</v>
      </c>
      <c r="B56" s="79" t="s">
        <v>67</v>
      </c>
    </row>
  </sheetData>
  <mergeCells count="1">
    <mergeCell ref="B1:N3"/>
  </mergeCells>
  <pageMargins left="0.2" right="0.25" top="0.25" bottom="0.25" header="0.3" footer="0.3"/>
  <pageSetup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8"/>
  <sheetViews>
    <sheetView tabSelected="1" topLeftCell="A33" workbookViewId="0">
      <selection activeCell="F53" sqref="F53"/>
    </sheetView>
  </sheetViews>
  <sheetFormatPr defaultColWidth="9" defaultRowHeight="15" x14ac:dyDescent="0.25"/>
  <cols>
    <col min="1" max="1" width="17.7109375" customWidth="1"/>
    <col min="2" max="2" width="11.28515625" customWidth="1"/>
    <col min="3" max="3" width="10.7109375" bestFit="1" customWidth="1"/>
    <col min="4" max="4" width="9.28515625" customWidth="1"/>
    <col min="5" max="5" width="10.85546875" customWidth="1"/>
    <col min="6" max="6" width="10.28515625" customWidth="1"/>
    <col min="7" max="7" width="11.140625" customWidth="1"/>
    <col min="8" max="8" width="8.140625" customWidth="1"/>
    <col min="9" max="9" width="10.85546875" customWidth="1"/>
    <col min="10" max="10" width="10.28515625" customWidth="1"/>
    <col min="11" max="11" width="9.5703125" customWidth="1"/>
  </cols>
  <sheetData>
    <row r="1" spans="1:12" ht="12.95" customHeight="1" x14ac:dyDescent="0.25">
      <c r="A1" s="135" t="s">
        <v>68</v>
      </c>
      <c r="B1" s="135"/>
      <c r="C1" s="135"/>
      <c r="D1" s="135"/>
      <c r="E1" s="135"/>
      <c r="F1" s="135"/>
      <c r="G1" s="135"/>
      <c r="H1" s="135"/>
    </row>
    <row r="2" spans="1:12" x14ac:dyDescent="0.25">
      <c r="A2" s="135"/>
      <c r="B2" s="135"/>
      <c r="C2" s="135"/>
      <c r="D2" s="135"/>
      <c r="E2" s="135"/>
      <c r="F2" s="135"/>
      <c r="G2" s="135"/>
      <c r="H2" s="135"/>
    </row>
    <row r="3" spans="1:12" ht="24" customHeight="1" x14ac:dyDescent="0.25">
      <c r="A3" s="135"/>
      <c r="B3" s="135"/>
      <c r="C3" s="135"/>
      <c r="D3" s="135"/>
      <c r="E3" s="135"/>
      <c r="F3" s="135"/>
      <c r="G3" s="135"/>
      <c r="H3" s="135"/>
    </row>
    <row r="4" spans="1:12" ht="12.75" customHeight="1" x14ac:dyDescent="0.25">
      <c r="A4" s="80"/>
      <c r="B4" s="80"/>
      <c r="C4" s="80"/>
      <c r="D4" s="80"/>
      <c r="E4" s="80"/>
      <c r="F4" s="80"/>
      <c r="H4" s="80"/>
    </row>
    <row r="5" spans="1:12" x14ac:dyDescent="0.25">
      <c r="A5" s="81"/>
      <c r="B5" s="81"/>
      <c r="C5" s="136" t="s">
        <v>69</v>
      </c>
      <c r="D5" s="136"/>
      <c r="E5" s="136"/>
      <c r="F5" s="136"/>
      <c r="G5" s="136"/>
    </row>
    <row r="6" spans="1:12" x14ac:dyDescent="0.25">
      <c r="A6" s="81"/>
      <c r="B6" s="81"/>
      <c r="C6" s="81" t="s">
        <v>116</v>
      </c>
      <c r="D6" s="81"/>
      <c r="E6" s="81"/>
      <c r="F6" s="81"/>
      <c r="G6" s="81"/>
    </row>
    <row r="7" spans="1:12" x14ac:dyDescent="0.25">
      <c r="A7" s="81"/>
      <c r="B7" s="81"/>
      <c r="C7" s="81" t="s">
        <v>117</v>
      </c>
      <c r="D7" s="81"/>
      <c r="E7" s="81" t="s">
        <v>115</v>
      </c>
      <c r="F7" s="81"/>
      <c r="G7" s="81" t="s">
        <v>115</v>
      </c>
    </row>
    <row r="8" spans="1:12" x14ac:dyDescent="0.25">
      <c r="A8" s="81"/>
      <c r="B8" s="81"/>
      <c r="C8" s="81" t="s">
        <v>118</v>
      </c>
      <c r="D8" s="81"/>
      <c r="E8" s="81" t="s">
        <v>116</v>
      </c>
      <c r="F8" s="81"/>
      <c r="G8" s="81" t="s">
        <v>116</v>
      </c>
    </row>
    <row r="9" spans="1:12" x14ac:dyDescent="0.25">
      <c r="A9" s="82"/>
      <c r="B9" s="83"/>
      <c r="C9" s="84" t="s">
        <v>70</v>
      </c>
      <c r="D9" s="85"/>
      <c r="E9" s="84" t="s">
        <v>70</v>
      </c>
      <c r="F9" s="86"/>
      <c r="G9" s="84" t="s">
        <v>70</v>
      </c>
    </row>
    <row r="10" spans="1:12" x14ac:dyDescent="0.25">
      <c r="A10" s="82"/>
      <c r="B10" s="83"/>
      <c r="C10" s="84" t="s">
        <v>71</v>
      </c>
      <c r="D10" s="85"/>
      <c r="E10" s="84" t="s">
        <v>72</v>
      </c>
      <c r="F10" s="86"/>
      <c r="G10" s="84" t="s">
        <v>73</v>
      </c>
    </row>
    <row r="11" spans="1:12" x14ac:dyDescent="0.25">
      <c r="A11" s="87" t="s">
        <v>74</v>
      </c>
      <c r="B11" s="82"/>
      <c r="C11" s="82" t="s">
        <v>75</v>
      </c>
      <c r="D11" s="88"/>
      <c r="E11" s="89" t="s">
        <v>76</v>
      </c>
      <c r="F11" s="88"/>
      <c r="G11" s="89" t="s">
        <v>77</v>
      </c>
    </row>
    <row r="12" spans="1:12" x14ac:dyDescent="0.25">
      <c r="A12" s="88" t="s">
        <v>78</v>
      </c>
      <c r="B12" s="82"/>
      <c r="C12" s="89">
        <f>'[1]Fee Calculations'!B11</f>
        <v>308516</v>
      </c>
      <c r="D12" s="90"/>
      <c r="E12" s="89">
        <v>312740</v>
      </c>
      <c r="F12" s="89"/>
      <c r="G12" s="89">
        <v>318020</v>
      </c>
    </row>
    <row r="13" spans="1:12" x14ac:dyDescent="0.25">
      <c r="A13" s="88" t="s">
        <v>79</v>
      </c>
      <c r="B13" s="82"/>
      <c r="C13" s="89">
        <f>-'[1]Fee Calculations'!B8</f>
        <v>-9864</v>
      </c>
      <c r="D13" s="89"/>
      <c r="E13" s="89">
        <f>-'[1]Fee Calculations'!B8</f>
        <v>-9864</v>
      </c>
      <c r="F13" s="91"/>
      <c r="G13" s="89">
        <f>-'[1]Fee Calculations'!B8</f>
        <v>-9864</v>
      </c>
    </row>
    <row r="14" spans="1:12" x14ac:dyDescent="0.25">
      <c r="A14" s="88" t="s">
        <v>80</v>
      </c>
      <c r="B14" s="82"/>
      <c r="C14" s="89">
        <v>0</v>
      </c>
      <c r="D14" s="89"/>
      <c r="E14" s="92">
        <v>0</v>
      </c>
      <c r="F14" s="92"/>
      <c r="G14" s="92">
        <v>0</v>
      </c>
    </row>
    <row r="15" spans="1:12" x14ac:dyDescent="0.25">
      <c r="A15" s="88" t="s">
        <v>81</v>
      </c>
      <c r="B15" s="82"/>
      <c r="C15" s="89">
        <v>0</v>
      </c>
      <c r="D15" s="89"/>
      <c r="E15" s="92">
        <v>0</v>
      </c>
      <c r="F15" s="92"/>
      <c r="G15" s="92">
        <v>0</v>
      </c>
      <c r="L15" t="s">
        <v>0</v>
      </c>
    </row>
    <row r="16" spans="1:12" x14ac:dyDescent="0.25">
      <c r="A16" s="82"/>
      <c r="B16" s="82"/>
      <c r="C16" s="89" t="s">
        <v>82</v>
      </c>
      <c r="D16" s="89"/>
      <c r="E16" s="89" t="s">
        <v>82</v>
      </c>
      <c r="F16" s="89"/>
      <c r="G16" s="89" t="s">
        <v>82</v>
      </c>
    </row>
    <row r="17" spans="1:7" x14ac:dyDescent="0.25">
      <c r="A17" s="93" t="s">
        <v>83</v>
      </c>
      <c r="B17" s="82"/>
      <c r="C17" s="89">
        <f>SUM(C12:C16)</f>
        <v>298652</v>
      </c>
      <c r="D17" s="89"/>
      <c r="E17" s="89">
        <f>SUM(E12:E16)</f>
        <v>302876</v>
      </c>
      <c r="F17" s="89"/>
      <c r="G17" s="89">
        <f>SUM(G12:G16)</f>
        <v>308156</v>
      </c>
    </row>
    <row r="18" spans="1:7" x14ac:dyDescent="0.25">
      <c r="A18" s="82"/>
      <c r="B18" s="82"/>
      <c r="C18" s="90"/>
      <c r="D18" s="89"/>
      <c r="E18" s="89"/>
      <c r="F18" s="89"/>
      <c r="G18" s="89"/>
    </row>
    <row r="19" spans="1:7" x14ac:dyDescent="0.25">
      <c r="A19" s="82"/>
      <c r="B19" s="82"/>
      <c r="C19" s="88"/>
      <c r="D19" s="82"/>
      <c r="E19" s="88"/>
      <c r="F19" s="88"/>
      <c r="G19" s="89"/>
    </row>
    <row r="20" spans="1:7" x14ac:dyDescent="0.25">
      <c r="A20" s="87" t="s">
        <v>84</v>
      </c>
      <c r="B20" s="82"/>
      <c r="C20" s="88"/>
      <c r="D20" s="82"/>
      <c r="E20" s="82"/>
      <c r="F20" s="82"/>
      <c r="G20" s="90"/>
    </row>
    <row r="21" spans="1:7" x14ac:dyDescent="0.25">
      <c r="A21" s="88" t="s">
        <v>85</v>
      </c>
      <c r="B21" s="82"/>
      <c r="C21" s="88">
        <v>11850</v>
      </c>
      <c r="D21" s="82"/>
      <c r="E21" s="88">
        <v>11250</v>
      </c>
      <c r="F21" s="82"/>
      <c r="G21" s="88">
        <v>11250</v>
      </c>
    </row>
    <row r="22" spans="1:7" x14ac:dyDescent="0.25">
      <c r="A22" s="88" t="s">
        <v>86</v>
      </c>
      <c r="B22" s="82"/>
      <c r="C22" s="88">
        <v>92450</v>
      </c>
      <c r="D22" s="82"/>
      <c r="E22" s="88">
        <v>83600</v>
      </c>
      <c r="F22" s="82"/>
      <c r="G22" s="88">
        <v>83600</v>
      </c>
    </row>
    <row r="23" spans="1:7" x14ac:dyDescent="0.25">
      <c r="A23" s="88" t="s">
        <v>87</v>
      </c>
      <c r="B23" s="82"/>
      <c r="C23" s="88">
        <v>106587</v>
      </c>
      <c r="D23" s="82"/>
      <c r="E23" s="88">
        <v>106587</v>
      </c>
      <c r="F23" s="82"/>
      <c r="G23" s="88">
        <v>106587</v>
      </c>
    </row>
    <row r="24" spans="1:7" x14ac:dyDescent="0.25">
      <c r="A24" s="88" t="s">
        <v>88</v>
      </c>
      <c r="B24" s="82"/>
      <c r="C24" s="88">
        <v>69200</v>
      </c>
      <c r="D24" s="82"/>
      <c r="E24" s="88">
        <v>69700</v>
      </c>
      <c r="F24" s="82"/>
      <c r="G24" s="88">
        <v>69700</v>
      </c>
    </row>
    <row r="25" spans="1:7" x14ac:dyDescent="0.25">
      <c r="A25" s="82"/>
      <c r="B25" s="82"/>
      <c r="C25" s="94" t="s">
        <v>89</v>
      </c>
      <c r="D25" s="95"/>
      <c r="E25" s="96" t="s">
        <v>89</v>
      </c>
      <c r="F25" s="95"/>
      <c r="G25" s="96" t="s">
        <v>89</v>
      </c>
    </row>
    <row r="26" spans="1:7" x14ac:dyDescent="0.25">
      <c r="A26" s="97" t="s">
        <v>90</v>
      </c>
      <c r="B26" s="82"/>
      <c r="C26" s="88">
        <f>SUM(C21:C24)</f>
        <v>280087</v>
      </c>
      <c r="D26" s="82"/>
      <c r="E26" s="82">
        <f>SUM(E21:E25)</f>
        <v>271137</v>
      </c>
      <c r="F26" s="82"/>
      <c r="G26" s="82">
        <f>SUM(G21:G25)</f>
        <v>271137</v>
      </c>
    </row>
    <row r="27" spans="1:7" x14ac:dyDescent="0.25">
      <c r="A27" s="82"/>
      <c r="B27" s="82"/>
      <c r="C27" s="88"/>
      <c r="D27" s="82"/>
      <c r="E27" s="82"/>
      <c r="F27" s="82"/>
      <c r="G27" s="90"/>
    </row>
    <row r="28" spans="1:7" x14ac:dyDescent="0.25">
      <c r="A28" s="97" t="s">
        <v>119</v>
      </c>
      <c r="B28" s="82"/>
      <c r="C28" s="88">
        <f>C17-C26</f>
        <v>18565</v>
      </c>
      <c r="D28" s="82"/>
      <c r="E28" s="82">
        <f>E17-E26</f>
        <v>31739</v>
      </c>
      <c r="F28" s="82"/>
      <c r="G28" s="90">
        <f>G17-G26</f>
        <v>37019</v>
      </c>
    </row>
    <row r="29" spans="1:7" x14ac:dyDescent="0.25">
      <c r="A29" s="82" t="s">
        <v>120</v>
      </c>
      <c r="B29" s="82"/>
      <c r="C29" s="88"/>
      <c r="D29" s="82"/>
      <c r="E29" s="82"/>
      <c r="F29" s="82"/>
      <c r="G29" s="82"/>
    </row>
    <row r="30" spans="1:7" x14ac:dyDescent="0.25">
      <c r="A30" s="82"/>
      <c r="B30" s="82"/>
      <c r="C30" s="88"/>
      <c r="D30" s="82"/>
      <c r="E30" s="82"/>
      <c r="F30" s="82"/>
      <c r="G30" s="82"/>
    </row>
    <row r="31" spans="1:7" x14ac:dyDescent="0.25">
      <c r="A31" s="87" t="s">
        <v>91</v>
      </c>
      <c r="B31" s="82"/>
      <c r="C31" s="88"/>
      <c r="D31" s="82"/>
      <c r="E31" s="82"/>
      <c r="F31" s="82"/>
      <c r="G31" s="82"/>
    </row>
    <row r="33" spans="1:15" x14ac:dyDescent="0.25">
      <c r="A33" s="88" t="s">
        <v>92</v>
      </c>
      <c r="B33" s="98"/>
      <c r="C33" s="99">
        <v>71192</v>
      </c>
      <c r="D33" s="100" t="s">
        <v>93</v>
      </c>
      <c r="F33" s="100"/>
      <c r="G33" s="100"/>
    </row>
    <row r="34" spans="1:15" x14ac:dyDescent="0.25">
      <c r="A34" s="88" t="s">
        <v>94</v>
      </c>
      <c r="B34" s="98"/>
      <c r="C34" s="99"/>
      <c r="D34" s="82"/>
      <c r="F34" s="82"/>
      <c r="G34" s="82"/>
    </row>
    <row r="35" spans="1:15" x14ac:dyDescent="0.25">
      <c r="A35" s="88" t="s">
        <v>95</v>
      </c>
      <c r="B35" s="98"/>
      <c r="C35" s="99">
        <v>56240</v>
      </c>
      <c r="D35" s="82" t="s">
        <v>96</v>
      </c>
      <c r="G35" s="82"/>
    </row>
    <row r="36" spans="1:15" x14ac:dyDescent="0.25">
      <c r="A36" s="88" t="s">
        <v>97</v>
      </c>
      <c r="B36" s="98"/>
      <c r="C36" s="99">
        <v>53750</v>
      </c>
      <c r="D36" s="82" t="s">
        <v>98</v>
      </c>
      <c r="F36" s="82"/>
      <c r="G36" s="82"/>
    </row>
    <row r="37" spans="1:15" x14ac:dyDescent="0.25">
      <c r="A37" s="87" t="s">
        <v>99</v>
      </c>
      <c r="B37" s="82"/>
      <c r="C37" s="101">
        <f>SUM(C33:C36)</f>
        <v>181182</v>
      </c>
      <c r="D37" s="82"/>
      <c r="F37" s="82"/>
      <c r="G37" s="82"/>
      <c r="O37" s="102"/>
    </row>
    <row r="38" spans="1:15" x14ac:dyDescent="0.25">
      <c r="A38" s="87"/>
      <c r="B38" s="82"/>
      <c r="C38" s="103"/>
      <c r="D38" s="82"/>
      <c r="F38" s="82"/>
      <c r="G38" s="82"/>
      <c r="O38" s="102"/>
    </row>
    <row r="39" spans="1:15" x14ac:dyDescent="0.25">
      <c r="A39" s="82"/>
      <c r="B39" s="82"/>
      <c r="C39" s="88"/>
      <c r="D39" s="82"/>
      <c r="E39" s="82"/>
      <c r="F39" s="82"/>
      <c r="G39" s="82"/>
    </row>
    <row r="40" spans="1:15" ht="15.75" thickBot="1" x14ac:dyDescent="0.3">
      <c r="A40" s="104" t="s">
        <v>100</v>
      </c>
      <c r="B40" s="105"/>
      <c r="C40" s="105"/>
      <c r="D40" s="105"/>
      <c r="E40" s="105"/>
      <c r="F40" s="105"/>
      <c r="G40" s="105"/>
      <c r="H40" s="106"/>
      <c r="I40" s="106"/>
    </row>
    <row r="41" spans="1:15" x14ac:dyDescent="0.25">
      <c r="A41" s="107"/>
      <c r="B41" s="108" t="s">
        <v>101</v>
      </c>
      <c r="C41" s="109" t="s">
        <v>102</v>
      </c>
      <c r="D41" s="110" t="s">
        <v>103</v>
      </c>
      <c r="E41" s="109" t="s">
        <v>104</v>
      </c>
      <c r="F41" s="109" t="s">
        <v>105</v>
      </c>
      <c r="G41" s="111" t="s">
        <v>106</v>
      </c>
      <c r="H41" s="112" t="s">
        <v>10</v>
      </c>
      <c r="I41" s="112" t="s">
        <v>11</v>
      </c>
      <c r="J41" s="112" t="s">
        <v>14</v>
      </c>
      <c r="K41" s="112" t="s">
        <v>107</v>
      </c>
    </row>
    <row r="42" spans="1:15" x14ac:dyDescent="0.25">
      <c r="A42" s="113" t="s">
        <v>108</v>
      </c>
      <c r="B42" s="114"/>
      <c r="C42" s="114"/>
      <c r="D42" s="114"/>
      <c r="E42" s="114"/>
      <c r="F42" s="115"/>
      <c r="G42" s="116"/>
      <c r="H42" s="117">
        <v>40000</v>
      </c>
      <c r="I42" s="118">
        <v>40000</v>
      </c>
      <c r="J42" s="118">
        <v>40000</v>
      </c>
      <c r="K42" s="118">
        <v>40000</v>
      </c>
    </row>
    <row r="43" spans="1:15" x14ac:dyDescent="0.25">
      <c r="A43" s="88" t="s">
        <v>109</v>
      </c>
      <c r="B43" s="115"/>
      <c r="D43" s="119">
        <v>9131</v>
      </c>
      <c r="E43" s="115">
        <v>27172</v>
      </c>
      <c r="F43" s="115"/>
      <c r="G43" s="116"/>
      <c r="H43" s="120"/>
    </row>
    <row r="44" spans="1:15" x14ac:dyDescent="0.25">
      <c r="A44" s="88" t="s">
        <v>110</v>
      </c>
      <c r="B44" s="115"/>
      <c r="D44" s="119"/>
      <c r="E44" s="115"/>
      <c r="F44" s="115"/>
      <c r="G44" s="120">
        <v>10514</v>
      </c>
      <c r="H44" s="120"/>
    </row>
    <row r="45" spans="1:15" x14ac:dyDescent="0.25">
      <c r="A45" s="113" t="s">
        <v>111</v>
      </c>
      <c r="B45" s="121"/>
      <c r="C45" s="114"/>
      <c r="D45" s="114"/>
      <c r="E45" s="114"/>
      <c r="F45" s="114"/>
      <c r="G45" s="116"/>
      <c r="H45" s="120"/>
    </row>
    <row r="46" spans="1:15" x14ac:dyDescent="0.25">
      <c r="A46" s="113" t="s">
        <v>112</v>
      </c>
      <c r="B46" s="121"/>
      <c r="D46" s="114"/>
      <c r="E46" s="114"/>
      <c r="F46" s="114">
        <v>3840</v>
      </c>
      <c r="G46" s="116"/>
      <c r="H46" s="120"/>
    </row>
    <row r="47" spans="1:15" ht="15.75" thickBot="1" x14ac:dyDescent="0.3">
      <c r="A47" s="122" t="s">
        <v>113</v>
      </c>
      <c r="B47" s="123">
        <v>77550</v>
      </c>
      <c r="C47" s="124">
        <v>84600</v>
      </c>
      <c r="D47" s="125">
        <v>63450</v>
      </c>
      <c r="E47" s="114">
        <v>49455</v>
      </c>
      <c r="F47" s="114">
        <v>36000</v>
      </c>
      <c r="G47" s="126"/>
      <c r="H47" s="127"/>
      <c r="I47" s="128"/>
      <c r="J47" s="128"/>
      <c r="K47" s="128"/>
    </row>
    <row r="48" spans="1:15" x14ac:dyDescent="0.25">
      <c r="A48" s="129" t="s">
        <v>114</v>
      </c>
      <c r="B48" s="130">
        <f t="shared" ref="B48:G48" si="0">SUM(B42:B47)</f>
        <v>77550</v>
      </c>
      <c r="C48" s="131">
        <f t="shared" si="0"/>
        <v>84600</v>
      </c>
      <c r="D48" s="132">
        <f t="shared" si="0"/>
        <v>72581</v>
      </c>
      <c r="E48" s="130">
        <f t="shared" si="0"/>
        <v>76627</v>
      </c>
      <c r="F48" s="133">
        <f t="shared" si="0"/>
        <v>39840</v>
      </c>
      <c r="G48" s="134">
        <f t="shared" si="0"/>
        <v>10514</v>
      </c>
      <c r="H48" s="133">
        <f>SUM(H42:H47)</f>
        <v>40000</v>
      </c>
      <c r="I48" s="133">
        <f>SUM(I42:I47)</f>
        <v>40000</v>
      </c>
      <c r="J48" s="133">
        <f>SUM(J42:J47)</f>
        <v>40000</v>
      </c>
      <c r="K48" s="133">
        <f>SUM(K42:K47)</f>
        <v>40000</v>
      </c>
    </row>
  </sheetData>
  <mergeCells count="2">
    <mergeCell ref="A1:H3"/>
    <mergeCell ref="C5:G5"/>
  </mergeCells>
  <pageMargins left="0.2" right="0.25" top="0.25" bottom="0.25" header="0.3" footer="0.3"/>
  <pageSetup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2018-2019</vt:lpstr>
      <vt:lpstr>Long-Range Planning</vt:lpstr>
      <vt:lpstr>'Long-Range Planning'!Print_Area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</dc:creator>
  <cp:lastModifiedBy>Finance</cp:lastModifiedBy>
  <cp:lastPrinted>2018-06-13T16:42:09Z</cp:lastPrinted>
  <dcterms:created xsi:type="dcterms:W3CDTF">2018-05-22T01:11:09Z</dcterms:created>
  <dcterms:modified xsi:type="dcterms:W3CDTF">2018-06-13T16:48:38Z</dcterms:modified>
</cp:coreProperties>
</file>